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328" documentId="13_ncr:1_{272474FD-14FB-46C9-A5F4-03F9F094FDA0}" xr6:coauthVersionLast="47" xr6:coauthVersionMax="47" xr10:uidLastSave="{62E90D4F-FE82-48CA-BA4F-4A2D67B93A71}"/>
  <bookViews>
    <workbookView xWindow="-120" yWindow="-120" windowWidth="29040" windowHeight="15720" tabRatio="928" activeTab="6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I23" i="7"/>
  <c r="K21" i="7"/>
  <c r="D15" i="6"/>
  <c r="C29" i="2"/>
  <c r="N76" i="8"/>
  <c r="N75" i="8"/>
  <c r="I50" i="18"/>
  <c r="J50" i="18" s="1"/>
  <c r="C50" i="18"/>
  <c r="I44" i="18"/>
  <c r="J44" i="18" s="1"/>
  <c r="D44" i="18"/>
  <c r="C44" i="18"/>
  <c r="I43" i="18"/>
  <c r="J43" i="18" s="1"/>
  <c r="D43" i="18"/>
  <c r="C43" i="18"/>
  <c r="I42" i="18"/>
  <c r="J42" i="18" s="1"/>
  <c r="D42" i="18"/>
  <c r="C42" i="18"/>
  <c r="I41" i="18"/>
  <c r="J41" i="18" s="1"/>
  <c r="D41" i="18"/>
  <c r="C41" i="18"/>
  <c r="I40" i="18"/>
  <c r="J40" i="18" s="1"/>
  <c r="D40" i="18"/>
  <c r="C40" i="18"/>
  <c r="I39" i="18"/>
  <c r="J39" i="18" s="1"/>
  <c r="D39" i="18"/>
  <c r="C39" i="18"/>
  <c r="I38" i="18"/>
  <c r="I47" i="18" s="1"/>
  <c r="J47" i="18" s="1"/>
  <c r="D38" i="18"/>
  <c r="C38" i="18"/>
  <c r="C47" i="18" s="1"/>
  <c r="I37" i="18"/>
  <c r="J37" i="18" s="1"/>
  <c r="D37" i="18"/>
  <c r="D51" i="18" s="1"/>
  <c r="C37" i="18"/>
  <c r="C48" i="18" s="1"/>
  <c r="C51" i="18" s="1"/>
  <c r="I36" i="18"/>
  <c r="J36" i="18" s="1"/>
  <c r="D36" i="18"/>
  <c r="C36" i="18"/>
  <c r="I35" i="18"/>
  <c r="J35" i="18" s="1"/>
  <c r="D35" i="18"/>
  <c r="C35" i="18"/>
  <c r="I34" i="18"/>
  <c r="J34" i="18" s="1"/>
  <c r="L34" i="18" s="1"/>
  <c r="D34" i="18"/>
  <c r="C34" i="18"/>
  <c r="I33" i="18"/>
  <c r="J33" i="18" s="1"/>
  <c r="K33" i="18" s="1"/>
  <c r="L33" i="18" s="1"/>
  <c r="D33" i="18"/>
  <c r="C33" i="18"/>
  <c r="I32" i="18"/>
  <c r="J32" i="18" s="1"/>
  <c r="D32" i="18"/>
  <c r="C32" i="18"/>
  <c r="I31" i="18"/>
  <c r="J31" i="18" s="1"/>
  <c r="D31" i="18"/>
  <c r="C31" i="18"/>
  <c r="I30" i="18"/>
  <c r="J30" i="18" s="1"/>
  <c r="D30" i="18"/>
  <c r="C30" i="18"/>
  <c r="J29" i="18"/>
  <c r="K29" i="18" s="1"/>
  <c r="L29" i="18" s="1"/>
  <c r="I29" i="18"/>
  <c r="D29" i="18"/>
  <c r="C29" i="18"/>
  <c r="I27" i="18"/>
  <c r="J27" i="18" s="1"/>
  <c r="D27" i="18"/>
  <c r="C27" i="18"/>
  <c r="I26" i="18"/>
  <c r="J26" i="18" s="1"/>
  <c r="D26" i="18"/>
  <c r="C26" i="18"/>
  <c r="I25" i="18"/>
  <c r="J25" i="18" s="1"/>
  <c r="K25" i="18" s="1"/>
  <c r="L25" i="18" s="1"/>
  <c r="D25" i="18"/>
  <c r="C25" i="18"/>
  <c r="I24" i="18"/>
  <c r="J24" i="18" s="1"/>
  <c r="K24" i="18" s="1"/>
  <c r="D24" i="18"/>
  <c r="C24" i="18"/>
  <c r="I23" i="18"/>
  <c r="J23" i="18" s="1"/>
  <c r="D23" i="18"/>
  <c r="C23" i="18"/>
  <c r="C22" i="18"/>
  <c r="I21" i="18"/>
  <c r="I46" i="18" s="1"/>
  <c r="J46" i="18" s="1"/>
  <c r="D21" i="18"/>
  <c r="C21" i="18"/>
  <c r="C46" i="18" s="1"/>
  <c r="I20" i="18"/>
  <c r="J20" i="18" s="1"/>
  <c r="D20" i="18"/>
  <c r="C20" i="18"/>
  <c r="I19" i="18"/>
  <c r="I45" i="18" s="1"/>
  <c r="J45" i="18" s="1"/>
  <c r="D19" i="18"/>
  <c r="C19" i="18"/>
  <c r="C45" i="18" s="1"/>
  <c r="I18" i="18"/>
  <c r="J18" i="18" s="1"/>
  <c r="D18" i="18"/>
  <c r="C18" i="18"/>
  <c r="J17" i="18"/>
  <c r="K17" i="18" s="1"/>
  <c r="L17" i="18" s="1"/>
  <c r="I17" i="18"/>
  <c r="D17" i="18"/>
  <c r="C17" i="18"/>
  <c r="J16" i="18"/>
  <c r="K16" i="18" s="1"/>
  <c r="I16" i="18"/>
  <c r="D16" i="18"/>
  <c r="C16" i="18"/>
  <c r="I15" i="18"/>
  <c r="I6" i="18" s="1"/>
  <c r="J6" i="18" s="1"/>
  <c r="D15" i="18"/>
  <c r="D6" i="18" s="1"/>
  <c r="C15" i="18"/>
  <c r="C6" i="18" s="1"/>
  <c r="I14" i="18"/>
  <c r="J14" i="18" s="1"/>
  <c r="D14" i="18"/>
  <c r="C14" i="18"/>
  <c r="I13" i="18"/>
  <c r="J13" i="18" s="1"/>
  <c r="K13" i="18" s="1"/>
  <c r="L13" i="18" s="1"/>
  <c r="D13" i="18"/>
  <c r="C13" i="18"/>
  <c r="I12" i="18"/>
  <c r="J12" i="18" s="1"/>
  <c r="D12" i="18"/>
  <c r="C12" i="18"/>
  <c r="I11" i="18"/>
  <c r="I28" i="18" s="1"/>
  <c r="J28" i="18" s="1"/>
  <c r="D11" i="18"/>
  <c r="D28" i="18" s="1"/>
  <c r="C11" i="18"/>
  <c r="C28" i="18" s="1"/>
  <c r="I10" i="18"/>
  <c r="J10" i="18" s="1"/>
  <c r="D10" i="18"/>
  <c r="C10" i="18"/>
  <c r="J9" i="18"/>
  <c r="K9" i="18" s="1"/>
  <c r="L9" i="18" s="1"/>
  <c r="I9" i="18"/>
  <c r="I49" i="18" s="1"/>
  <c r="J49" i="18" s="1"/>
  <c r="D9" i="18"/>
  <c r="C9" i="18"/>
  <c r="C49" i="18" s="1"/>
  <c r="J8" i="18"/>
  <c r="I8" i="18"/>
  <c r="D8" i="18"/>
  <c r="C8" i="18"/>
  <c r="I7" i="18"/>
  <c r="J7" i="18" s="1"/>
  <c r="D7" i="18"/>
  <c r="I5" i="18"/>
  <c r="J5" i="18" s="1"/>
  <c r="C5" i="18"/>
  <c r="I4" i="18"/>
  <c r="J4" i="18" s="1"/>
  <c r="D4" i="18"/>
  <c r="C4" i="18"/>
  <c r="I48" i="18" l="1"/>
  <c r="J48" i="18" s="1"/>
  <c r="J21" i="18"/>
  <c r="K21" i="18" s="1"/>
  <c r="L21" i="18" s="1"/>
  <c r="K7" i="18"/>
  <c r="L7" i="18" s="1"/>
  <c r="K14" i="18"/>
  <c r="L14" i="18" s="1"/>
  <c r="K26" i="18"/>
  <c r="L26" i="18" s="1"/>
  <c r="K42" i="18"/>
  <c r="L42" i="18" s="1"/>
  <c r="K37" i="18"/>
  <c r="L37" i="18" s="1"/>
  <c r="K40" i="18"/>
  <c r="L40" i="18"/>
  <c r="K6" i="18"/>
  <c r="L6" i="18" s="1"/>
  <c r="K27" i="18"/>
  <c r="L27" i="18" s="1"/>
  <c r="K43" i="18"/>
  <c r="L43" i="18" s="1"/>
  <c r="K5" i="18"/>
  <c r="L5" i="18" s="1"/>
  <c r="K47" i="18"/>
  <c r="L47" i="18"/>
  <c r="K50" i="18"/>
  <c r="L50" i="18" s="1"/>
  <c r="K46" i="18"/>
  <c r="L46" i="18" s="1"/>
  <c r="K10" i="18"/>
  <c r="L10" i="18" s="1"/>
  <c r="L30" i="18"/>
  <c r="K30" i="18"/>
  <c r="K35" i="18"/>
  <c r="L35" i="18" s="1"/>
  <c r="K28" i="18"/>
  <c r="L28" i="18" s="1"/>
  <c r="K23" i="18"/>
  <c r="L23" i="18" s="1"/>
  <c r="K31" i="18"/>
  <c r="L31" i="18" s="1"/>
  <c r="K41" i="18"/>
  <c r="L41" i="18" s="1"/>
  <c r="K39" i="18"/>
  <c r="L39" i="18"/>
  <c r="K45" i="18"/>
  <c r="L45" i="18" s="1"/>
  <c r="K4" i="18"/>
  <c r="L4" i="18" s="1"/>
  <c r="K48" i="18"/>
  <c r="L48" i="18" s="1"/>
  <c r="K49" i="18"/>
  <c r="L49" i="18" s="1"/>
  <c r="K18" i="18"/>
  <c r="L18" i="18" s="1"/>
  <c r="K36" i="18"/>
  <c r="L36" i="18" s="1"/>
  <c r="K44" i="18"/>
  <c r="L44" i="18" s="1"/>
  <c r="K12" i="18"/>
  <c r="L12" i="18" s="1"/>
  <c r="K20" i="18"/>
  <c r="L20" i="18" s="1"/>
  <c r="J15" i="18"/>
  <c r="L16" i="18"/>
  <c r="J19" i="18"/>
  <c r="D22" i="18"/>
  <c r="L24" i="18"/>
  <c r="I51" i="18"/>
  <c r="J51" i="18" s="1"/>
  <c r="J38" i="18"/>
  <c r="K8" i="18"/>
  <c r="L8" i="18" s="1"/>
  <c r="K32" i="18"/>
  <c r="L32" i="18" s="1"/>
  <c r="J11" i="18"/>
  <c r="I22" i="18"/>
  <c r="J22" i="18" s="1"/>
  <c r="K11" i="18" l="1"/>
  <c r="K52" i="18" s="1"/>
  <c r="L11" i="18"/>
  <c r="K38" i="18"/>
  <c r="L38" i="18" s="1"/>
  <c r="K51" i="18"/>
  <c r="L51" i="18" s="1"/>
  <c r="K15" i="18"/>
  <c r="L15" i="18" s="1"/>
  <c r="K22" i="18"/>
  <c r="L22" i="18" s="1"/>
  <c r="K19" i="18"/>
  <c r="L19" i="18"/>
  <c r="L52" i="18" l="1"/>
  <c r="C25" i="9" s="1"/>
  <c r="K22" i="7" l="1"/>
  <c r="K20" i="7"/>
  <c r="K19" i="7"/>
  <c r="K18" i="7"/>
  <c r="N74" i="8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K17" i="7" l="1"/>
  <c r="L23" i="7" l="1"/>
  <c r="J23" i="7"/>
  <c r="K16" i="7"/>
  <c r="K23" i="7" s="1"/>
  <c r="J45" i="8" l="1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s="1"/>
  <c r="C20" i="2" s="1"/>
  <c r="J76" i="8" l="1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C25" i="2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<sst xmlns="http://schemas.openxmlformats.org/spreadsheetml/2006/main" count="403" uniqueCount="190">
  <si>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</si>
  <si>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</si>
  <si>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</si>
  <si>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</si>
  <si>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</si>
  <si>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</si>
  <si>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</si>
  <si>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</si>
  <si>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</si>
  <si>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</si>
  <si>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</si>
  <si>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</si>
  <si>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</si>
  <si>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</si>
  <si>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</si>
  <si>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</si>
  <si>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</si>
  <si>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</si>
  <si>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</si>
  <si>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</si>
  <si>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</si>
  <si>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</si>
  <si>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</si>
  <si>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</si>
  <si>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</si>
  <si>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</si>
  <si>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</si>
  <si>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</si>
  <si>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</si>
  <si>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</si>
  <si>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</si>
  <si>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</si>
  <si>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</si>
  <si>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</si>
  <si>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</si>
  <si>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</si>
  <si>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</si>
  <si>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</si>
  <si>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</si>
  <si>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</si>
  <si>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</si>
  <si>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</si>
  <si>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</si>
  <si>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</si>
  <si>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</si>
  <si>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</si>
  <si>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</si>
  <si>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</si>
  <si>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</si>
  <si>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</si>
  <si>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</si>
  <si>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</si>
  <si>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</si>
  <si>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</si>
  <si>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</si>
  <si>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</si>
  <si>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</si>
  <si>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</si>
  <si>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</si>
  <si>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</si>
  <si>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</si>
  <si>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</si>
  <si>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</si>
  <si>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</si>
  <si>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</si>
  <si>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</si>
  <si>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</si>
  <si>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</si>
  <si>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</si>
  <si>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</si>
  <si>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</si>
  <si>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</si>
  <si>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</si>
  <si>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</si>
  <si>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</si>
  <si>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</si>
  <si>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</si>
  <si>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</si>
  <si>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</si>
  <si>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</si>
  <si>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</si>
  <si>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</si>
  <si>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</si>
  <si>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</si>
  <si>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</si>
  <si>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</si>
  <si>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</si>
  <si>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</si>
  <si>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</si>
  <si>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</si>
  <si>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</si>
  <si>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</si>
  <si>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</si>
  <si>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</si>
  <si>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</si>
  <si>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</si>
  <si>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</si>
  <si>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</si>
  <si>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</si>
  <si>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</si>
  <si>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</si>
  <si>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</si>
  <si>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</si>
  <si>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</si>
  <si>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</si>
  <si>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</si>
  <si>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</si>
  <si>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</si>
  <si>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</si>
  <si>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</si>
  <si>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</si>
  <si>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</si>
  <si>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</si>
  <si>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</si>
  <si>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</si>
  <si>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</si>
  <si>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101-82124-8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</si>
  <si>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</si>
  <si>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</si>
  <si>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</si>
  <si>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</si>
  <si>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</si>
  <si>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</si>
  <si>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</si>
  <si>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</si>
  <si>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</si>
  <si>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</si>
  <si>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2.3.5.5.01</t>
  </si>
  <si>
    <t>COCINA</t>
  </si>
  <si>
    <t>CAMILA</t>
  </si>
  <si>
    <t>MARRERO</t>
  </si>
  <si>
    <t>2.3.3.2.01</t>
  </si>
  <si>
    <t>PILAR</t>
  </si>
  <si>
    <t>POLIZA LANCHAS</t>
  </si>
  <si>
    <t>30/09/2023</t>
  </si>
  <si>
    <t>EDESUR</t>
  </si>
  <si>
    <t>27/09/2023</t>
  </si>
  <si>
    <t>101-00157-7</t>
  </si>
  <si>
    <t>CLARO</t>
  </si>
  <si>
    <t>FACT. COMUNICACION</t>
  </si>
  <si>
    <t>16/09/2023</t>
  </si>
  <si>
    <t>401-01006-2</t>
  </si>
  <si>
    <t>N/A</t>
  </si>
  <si>
    <t>BANRESERVAS</t>
  </si>
  <si>
    <t>PAGO TC CONSUMO PLATAFORMA</t>
  </si>
  <si>
    <t>28/09/2023</t>
  </si>
  <si>
    <t>31/09/2023</t>
  </si>
  <si>
    <t>AL 30 SEPTIEMBRE, 2023</t>
  </si>
  <si>
    <t>Al 30 SEPTIEMBRE 2023</t>
  </si>
  <si>
    <t>al 30 SEPTIEMBRE 2023</t>
  </si>
  <si>
    <t>Al 30 SEPTIEMBRE2023</t>
  </si>
  <si>
    <t>DISPONIBILIDAD EN BANCO BALANCE CONCILIACION BANCARIA  AL 30 SEPTIEMBRE 2023</t>
  </si>
  <si>
    <t>TOTAL DISP.  EFECTIVO EN CAJA Y BANCO AL 30/09/2023</t>
  </si>
  <si>
    <t>BALANCE FINAL MATERIAL GASTABLE AL 31/08/2023</t>
  </si>
  <si>
    <t>ENTRADAS MES DE SEPTIEMBRE 2023</t>
  </si>
  <si>
    <t>TOTAL DISPONIBILIDAD AL MES DE SEPTIEMBRE 2023</t>
  </si>
  <si>
    <t>SALIDAS MES SEPTIEMBRE 2023</t>
  </si>
  <si>
    <t>TOTAL DISPONIBILIDAD MATERIAL GASTABLE / SUMINISTROS AL 30 SEPTIEMBRE 2023</t>
  </si>
  <si>
    <t>2.3.1.1.01</t>
  </si>
  <si>
    <t>frutas</t>
  </si>
  <si>
    <t>2.3.9.2.01</t>
  </si>
  <si>
    <t>FINANCEIRA</t>
  </si>
  <si>
    <t>DEPTO FINANCIERO</t>
  </si>
  <si>
    <t>18/09/2023</t>
  </si>
  <si>
    <t>2.3.2.01</t>
  </si>
  <si>
    <t>2.3.9.1.01</t>
  </si>
  <si>
    <t>20/09/2023</t>
  </si>
  <si>
    <t>NOVY</t>
  </si>
  <si>
    <t>2.3.3.1.01</t>
  </si>
  <si>
    <t>CENTRO DE COPIA</t>
  </si>
  <si>
    <t>LAURA</t>
  </si>
  <si>
    <t>25/09/2023</t>
  </si>
  <si>
    <t>Vasos #10</t>
  </si>
  <si>
    <t>Vasos #7 de carton</t>
  </si>
  <si>
    <t>Platos#6</t>
  </si>
  <si>
    <t>Platos #9</t>
  </si>
  <si>
    <t>Fundas negras de cocina</t>
  </si>
  <si>
    <t>Café Santo Domingo</t>
  </si>
  <si>
    <t>SALIDA SEPTIEMBRE 2023 MATERIAL GASTABE DE OFICINA Y LIMPIEZA</t>
  </si>
  <si>
    <t>22/10/2023</t>
  </si>
  <si>
    <t>ENERGIA CORRESP. A SEPT</t>
  </si>
  <si>
    <t>E450000020700</t>
  </si>
  <si>
    <t>E450000021708</t>
  </si>
  <si>
    <t>17/09/2023</t>
  </si>
  <si>
    <t>E450000022162</t>
  </si>
  <si>
    <t>E450000022606</t>
  </si>
  <si>
    <t>E450000022189</t>
  </si>
  <si>
    <t>27/10/2023</t>
  </si>
  <si>
    <t>17/10/2023</t>
  </si>
  <si>
    <t>B1500403592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</si>
</sst>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2424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44" fontId="0" fillId="0" borderId="0" xfId="2" applyFont="1"/>
    <xf numFmtId="14" fontId="0" fillId="0" borderId="4" xfId="0" applyNumberFormat="1" applyBorder="1" applyAlignment="1">
      <alignment horizontal="left"/>
    </xf>
    <xf numFmtId="44" fontId="0" fillId="0" borderId="0" xfId="0" applyNumberFormat="1"/>
    <xf numFmtId="0" fontId="6" fillId="8" borderId="0" xfId="0" applyFont="1" applyFill="1" applyAlignment="1">
      <alignment vertical="center"/>
    </xf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44" fontId="22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0" fontId="23" fillId="0" borderId="0" xfId="0" applyFont="1"/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right"/>
    </xf>
    <xf numFmtId="44" fontId="1" fillId="0" borderId="7" xfId="2" applyFont="1" applyBorder="1"/>
    <xf numFmtId="43" fontId="15" fillId="8" borderId="0" xfId="1" applyFont="1" applyFill="1"/>
    <xf numFmtId="43" fontId="15" fillId="8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2362201</xdr:colOff>
      <xdr:row>2</xdr:row>
      <xdr:rowOff>104776</xdr:rowOff>
    </xdr:from>
    <xdr:to>
      <xdr:col>1</xdr:col>
      <xdr:colOff>3238139</xdr:colOff>
      <xdr:row>7</xdr:row>
      <xdr:rowOff>1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485776"/>
          <a:ext cx="87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619124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  <cell r="D7" t="str">
            <v xml:space="preserve">Papel Bond 8½ X 11 </v>
          </cell>
          <cell r="I7">
            <v>305</v>
          </cell>
        </row>
        <row r="16">
          <cell r="C16">
            <v>1010</v>
          </cell>
          <cell r="D16" t="str">
            <v xml:space="preserve">Folder 8½ X 11 </v>
          </cell>
          <cell r="I16">
            <v>3.15</v>
          </cell>
        </row>
        <row r="28">
          <cell r="C28">
            <v>1021</v>
          </cell>
          <cell r="D28" t="str">
            <v>Sobres Manila 81/2 X 11</v>
          </cell>
          <cell r="I28">
            <v>2.1</v>
          </cell>
        </row>
        <row r="44">
          <cell r="C44">
            <v>1037</v>
          </cell>
          <cell r="D44" t="str">
            <v>Lapiceros Azules Pelikan Pointec</v>
          </cell>
          <cell r="I44">
            <v>9</v>
          </cell>
        </row>
        <row r="45">
          <cell r="C45">
            <v>1038</v>
          </cell>
          <cell r="D45" t="str">
            <v>Lapiceros Talbot Azul</v>
          </cell>
          <cell r="I45">
            <v>6.3</v>
          </cell>
        </row>
        <row r="55">
          <cell r="C55">
            <v>1051</v>
          </cell>
          <cell r="D55" t="str">
            <v>Libretas Peq. Blanca rayada</v>
          </cell>
          <cell r="I55">
            <v>30</v>
          </cell>
        </row>
        <row r="69">
          <cell r="C69">
            <v>1068</v>
          </cell>
          <cell r="D69" t="str">
            <v>Paper Clips 33mm</v>
          </cell>
          <cell r="I69">
            <v>14</v>
          </cell>
        </row>
        <row r="95">
          <cell r="C95">
            <v>1093</v>
          </cell>
          <cell r="D95" t="str">
            <v>Clips Billeteros 41mm</v>
          </cell>
          <cell r="I95">
            <v>65</v>
          </cell>
        </row>
        <row r="99">
          <cell r="C99">
            <v>1097</v>
          </cell>
          <cell r="D99" t="str">
            <v>Clips Billeteros 25mm</v>
          </cell>
          <cell r="I99">
            <v>42</v>
          </cell>
        </row>
        <row r="122">
          <cell r="C122">
            <v>1125</v>
          </cell>
          <cell r="D122" t="str">
            <v>Carpetas vinyl 3"</v>
          </cell>
          <cell r="I122">
            <v>288.14</v>
          </cell>
        </row>
        <row r="125">
          <cell r="C125">
            <v>1127</v>
          </cell>
          <cell r="D125" t="str">
            <v>Carpetas vinyl 5"</v>
          </cell>
          <cell r="I125">
            <v>778</v>
          </cell>
        </row>
        <row r="156">
          <cell r="C156">
            <v>2097</v>
          </cell>
          <cell r="I156">
            <v>196</v>
          </cell>
        </row>
        <row r="159">
          <cell r="C159">
            <v>2008</v>
          </cell>
          <cell r="I159">
            <v>264</v>
          </cell>
        </row>
        <row r="170">
          <cell r="C170">
            <v>2163</v>
          </cell>
          <cell r="D170" t="str">
            <v>(2) Servilletas C-Fold</v>
          </cell>
          <cell r="I170">
            <v>479.55</v>
          </cell>
        </row>
        <row r="171">
          <cell r="C171">
            <v>2141</v>
          </cell>
          <cell r="D171" t="str">
            <v>(3)Servilletas C-Fold</v>
          </cell>
          <cell r="I171">
            <v>74</v>
          </cell>
        </row>
        <row r="173">
          <cell r="C173">
            <v>2017</v>
          </cell>
          <cell r="D173" t="str">
            <v>Azucar Blanca</v>
          </cell>
          <cell r="I173">
            <v>170</v>
          </cell>
        </row>
        <row r="175">
          <cell r="C175">
            <v>2106</v>
          </cell>
          <cell r="D175" t="str">
            <v>Azucar parda</v>
          </cell>
          <cell r="I175">
            <v>207</v>
          </cell>
        </row>
        <row r="177">
          <cell r="D177" t="str">
            <v>Cremora Lite</v>
          </cell>
          <cell r="I177">
            <v>320</v>
          </cell>
        </row>
        <row r="180">
          <cell r="C180">
            <v>2111</v>
          </cell>
          <cell r="D180" t="str">
            <v>(3) Cremora Nestle 22 onz</v>
          </cell>
          <cell r="I180">
            <v>120</v>
          </cell>
        </row>
        <row r="185">
          <cell r="C185">
            <v>2161</v>
          </cell>
          <cell r="D185" t="str">
            <v>(2) Vasos de papel No. 7</v>
          </cell>
          <cell r="I185">
            <v>230</v>
          </cell>
        </row>
        <row r="188">
          <cell r="C188">
            <v>2160</v>
          </cell>
          <cell r="D188" t="str">
            <v>(3) Te gejibre y limon</v>
          </cell>
          <cell r="I188">
            <v>200</v>
          </cell>
        </row>
        <row r="191">
          <cell r="C191">
            <v>2035</v>
          </cell>
          <cell r="D191" t="str">
            <v>(2) Vasos plasticos No. 10</v>
          </cell>
          <cell r="I191">
            <v>455</v>
          </cell>
        </row>
        <row r="195">
          <cell r="C195">
            <v>2113</v>
          </cell>
          <cell r="D195" t="str">
            <v>(3) Servilletas</v>
          </cell>
          <cell r="I195">
            <v>330</v>
          </cell>
        </row>
        <row r="200">
          <cell r="C200">
            <v>2104</v>
          </cell>
          <cell r="D200" t="str">
            <v>(2) Suapes</v>
          </cell>
          <cell r="I200">
            <v>377</v>
          </cell>
        </row>
        <row r="203">
          <cell r="C203">
            <v>2040</v>
          </cell>
          <cell r="D203" t="str">
            <v>(2) Fundas blancas cocina</v>
          </cell>
          <cell r="I203">
            <v>190</v>
          </cell>
        </row>
        <row r="205">
          <cell r="C205">
            <v>2034</v>
          </cell>
          <cell r="D205" t="str">
            <v>Cloro</v>
          </cell>
          <cell r="I205">
            <v>80</v>
          </cell>
        </row>
        <row r="206">
          <cell r="C206">
            <v>2041</v>
          </cell>
          <cell r="D206" t="str">
            <v>Detergente en polvo</v>
          </cell>
          <cell r="I206">
            <v>120</v>
          </cell>
        </row>
        <row r="210">
          <cell r="C210">
            <v>2113</v>
          </cell>
          <cell r="D210" t="str">
            <v>(2) Detergente liquido pisos</v>
          </cell>
          <cell r="I210">
            <v>330</v>
          </cell>
        </row>
        <row r="219">
          <cell r="C219">
            <v>2040</v>
          </cell>
          <cell r="D219" t="str">
            <v xml:space="preserve">Lavaplatos liquido </v>
          </cell>
          <cell r="I219">
            <v>190</v>
          </cell>
        </row>
        <row r="227">
          <cell r="C227">
            <v>2178</v>
          </cell>
          <cell r="D227" t="str">
            <v>(4) Gunates para limpieza</v>
          </cell>
          <cell r="I227">
            <v>350</v>
          </cell>
        </row>
        <row r="228">
          <cell r="C228">
            <v>2043</v>
          </cell>
          <cell r="D228" t="str">
            <v>Cuchara plasticas</v>
          </cell>
          <cell r="I228">
            <v>14.3</v>
          </cell>
        </row>
        <row r="229">
          <cell r="C229">
            <v>2044</v>
          </cell>
          <cell r="D229" t="str">
            <v>Tenedores plasticos</v>
          </cell>
          <cell r="I229">
            <v>215</v>
          </cell>
        </row>
        <row r="231">
          <cell r="C231">
            <v>2122</v>
          </cell>
          <cell r="D231" t="str">
            <v>(2) Platos deschables No.6</v>
          </cell>
          <cell r="I231">
            <v>102</v>
          </cell>
        </row>
        <row r="234">
          <cell r="C234">
            <v>2047</v>
          </cell>
          <cell r="D234" t="str">
            <v>Platos desechables No. 9</v>
          </cell>
          <cell r="I234">
            <v>66</v>
          </cell>
        </row>
        <row r="243">
          <cell r="C243">
            <v>2051</v>
          </cell>
          <cell r="D243" t="str">
            <v xml:space="preserve">Paper Clips 50mm </v>
          </cell>
          <cell r="I243">
            <v>35</v>
          </cell>
        </row>
        <row r="246">
          <cell r="C246">
            <v>2108</v>
          </cell>
          <cell r="D246" t="str">
            <v>(2) Fundas Negras baño</v>
          </cell>
          <cell r="I246">
            <v>330</v>
          </cell>
        </row>
        <row r="249">
          <cell r="C249">
            <v>2099</v>
          </cell>
          <cell r="D249" t="str">
            <v>(2)Endulzante Splenda</v>
          </cell>
          <cell r="I249">
            <v>396</v>
          </cell>
        </row>
        <row r="255">
          <cell r="C255">
            <v>2058</v>
          </cell>
          <cell r="D255" t="str">
            <v>platos desechables No.7</v>
          </cell>
          <cell r="I255">
            <v>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opLeftCell="A26" zoomScaleNormal="100" workbookViewId="0">
      <selection activeCell="C37" sqref="C37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66" t="s">
        <v>64</v>
      </c>
      <c r="C8" s="166"/>
    </row>
    <row r="9" spans="2:5" ht="15.75" x14ac:dyDescent="0.25">
      <c r="B9" s="167" t="s">
        <v>65</v>
      </c>
      <c r="C9" s="167"/>
    </row>
    <row r="10" spans="2:5" ht="15.75" x14ac:dyDescent="0.25">
      <c r="B10" s="167" t="s">
        <v>0</v>
      </c>
      <c r="C10" s="167"/>
      <c r="E10" s="3"/>
    </row>
    <row r="11" spans="2:5" hidden="1" x14ac:dyDescent="0.25">
      <c r="B11" s="169"/>
      <c r="C11" s="169"/>
      <c r="E11" s="3"/>
    </row>
    <row r="12" spans="2:5" ht="18.75" x14ac:dyDescent="0.25">
      <c r="B12" s="166" t="s">
        <v>1</v>
      </c>
      <c r="C12" s="166"/>
      <c r="E12" s="3"/>
    </row>
    <row r="13" spans="2:5" ht="18.75" x14ac:dyDescent="0.3">
      <c r="B13" s="167" t="s">
        <v>147</v>
      </c>
      <c r="C13" s="167"/>
      <c r="E13" s="2"/>
    </row>
    <row r="14" spans="2:5" x14ac:dyDescent="0.25">
      <c r="B14" s="168" t="s">
        <v>111</v>
      </c>
      <c r="C14" s="168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92522.03</v>
      </c>
    </row>
    <row r="20" spans="2:9" x14ac:dyDescent="0.25">
      <c r="B20" s="10" t="s">
        <v>46</v>
      </c>
      <c r="C20" s="76">
        <f>+'NOTA 2'!D29</f>
        <v>514260.82779999997</v>
      </c>
      <c r="D20" s="16"/>
    </row>
    <row r="21" spans="2:9" x14ac:dyDescent="0.25">
      <c r="B21" s="9" t="s">
        <v>4</v>
      </c>
      <c r="C21" s="17">
        <f>SUM(C19:C20)</f>
        <v>606782.8578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4">
        <f>SUM('NOTA 4'!D15)</f>
        <v>12452104.199999999</v>
      </c>
    </row>
    <row r="25" spans="2:9" x14ac:dyDescent="0.25">
      <c r="B25" s="11" t="s">
        <v>43</v>
      </c>
      <c r="C25" s="75">
        <f>SUM('NOTA 4'!D16)</f>
        <v>643810.73</v>
      </c>
    </row>
    <row r="26" spans="2:9" x14ac:dyDescent="0.25">
      <c r="B26" s="12" t="s">
        <v>6</v>
      </c>
      <c r="C26" s="6">
        <f>SUM(C24:C25)</f>
        <v>13095914.93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'!N76</f>
        <v>376876.8833333333</v>
      </c>
      <c r="I29" s="5"/>
    </row>
    <row r="30" spans="2:9" x14ac:dyDescent="0.25">
      <c r="B30" s="9" t="s">
        <v>63</v>
      </c>
      <c r="C30" s="17">
        <f>SUM(C29)</f>
        <v>376876.8833333333</v>
      </c>
      <c r="I30" s="5"/>
    </row>
    <row r="31" spans="2:9" x14ac:dyDescent="0.25">
      <c r="B31" s="1"/>
      <c r="C31" s="6"/>
      <c r="I31" s="5"/>
    </row>
    <row r="32" spans="2:9" x14ac:dyDescent="0.25">
      <c r="B32" s="77" t="s">
        <v>7</v>
      </c>
      <c r="C32" s="78">
        <f>SUM(C21+C26+C30)</f>
        <v>14079574.671133332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5'!K23</f>
        <v>360698.68000000005</v>
      </c>
    </row>
    <row r="37" spans="2:3" x14ac:dyDescent="0.25">
      <c r="B37" s="14" t="s">
        <v>74</v>
      </c>
      <c r="C37" s="16">
        <f>SUM(C36)</f>
        <v>360698.68000000005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13718875.991133332</v>
      </c>
    </row>
    <row r="45" spans="2:3" x14ac:dyDescent="0.25">
      <c r="B45" s="14" t="s">
        <v>11</v>
      </c>
      <c r="C45" s="16">
        <f>SUM(C44+0)</f>
        <v>13718875.991133332</v>
      </c>
    </row>
    <row r="47" spans="2:3" x14ac:dyDescent="0.25">
      <c r="B47" s="77" t="s">
        <v>12</v>
      </c>
      <c r="C47" s="78">
        <f>SUM(C37+C45)</f>
        <v>14079574.671133332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94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B22" sqref="B22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0" t="s">
        <v>0</v>
      </c>
      <c r="C9" s="170"/>
    </row>
    <row r="10" spans="2:24" ht="18.75" x14ac:dyDescent="0.3">
      <c r="B10" s="171" t="s">
        <v>53</v>
      </c>
      <c r="C10" s="171"/>
      <c r="I10" s="14"/>
    </row>
    <row r="11" spans="2:24" ht="18.75" x14ac:dyDescent="0.3">
      <c r="B11" s="171" t="s">
        <v>148</v>
      </c>
      <c r="C11" s="171"/>
    </row>
    <row r="12" spans="2:24" ht="18.75" x14ac:dyDescent="0.3">
      <c r="B12" s="171" t="s">
        <v>55</v>
      </c>
      <c r="C12" s="171"/>
    </row>
    <row r="13" spans="2:24" ht="18.75" x14ac:dyDescent="0.3">
      <c r="B13" s="172" t="s">
        <v>52</v>
      </c>
      <c r="C13" s="171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151</v>
      </c>
      <c r="C18" s="40">
        <v>62522.03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152</v>
      </c>
      <c r="C21" s="54">
        <f>SUM(C18:C20)</f>
        <v>92522.03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topLeftCell="A14" zoomScale="80" zoomScaleNormal="80" workbookViewId="0">
      <selection activeCell="F17" sqref="F17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4" t="s">
        <v>0</v>
      </c>
      <c r="C7" s="174"/>
      <c r="D7" s="174"/>
    </row>
    <row r="8" spans="2:21" ht="18.75" x14ac:dyDescent="0.3">
      <c r="B8" s="171" t="s">
        <v>89</v>
      </c>
      <c r="C8" s="171"/>
      <c r="D8" s="171"/>
    </row>
    <row r="9" spans="2:21" ht="18.75" x14ac:dyDescent="0.3">
      <c r="B9" s="171" t="s">
        <v>149</v>
      </c>
      <c r="C9" s="171"/>
      <c r="D9" s="171"/>
    </row>
    <row r="10" spans="2:21" ht="18.75" x14ac:dyDescent="0.3">
      <c r="B10" s="171" t="s">
        <v>55</v>
      </c>
      <c r="C10" s="171"/>
      <c r="D10" s="171"/>
    </row>
    <row r="11" spans="2:21" ht="18.75" x14ac:dyDescent="0.3">
      <c r="B11" s="172" t="s">
        <v>71</v>
      </c>
      <c r="C11" s="171"/>
      <c r="D11" s="171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153</v>
      </c>
      <c r="C15" s="39"/>
      <c r="D15" s="58">
        <v>558762.71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154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155</v>
      </c>
      <c r="C21" s="42"/>
      <c r="D21" s="59">
        <f>+D15+C18</f>
        <v>558762.71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156</v>
      </c>
      <c r="C25" s="68">
        <f>+INVENTARIO!L52</f>
        <v>44501.8822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96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3" t="s">
        <v>157</v>
      </c>
      <c r="C29" s="173"/>
      <c r="D29" s="138">
        <f>+D21-C25</f>
        <v>514260.82779999997</v>
      </c>
      <c r="G29" s="29"/>
      <c r="H29" s="16"/>
      <c r="I29" s="29"/>
      <c r="J29" s="16"/>
      <c r="K29" s="16"/>
    </row>
    <row r="30" spans="2:11" ht="21" customHeight="1" x14ac:dyDescent="0.25">
      <c r="B30" s="173"/>
      <c r="C30" s="173"/>
      <c r="D30" s="138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1"/>
      <c r="C37" s="61"/>
      <c r="G37" s="29"/>
      <c r="H37" s="29"/>
      <c r="I37" s="29"/>
      <c r="J37" s="16"/>
      <c r="K37" s="16"/>
    </row>
    <row r="38" spans="2:11" x14ac:dyDescent="0.25">
      <c r="B38" s="71" t="s">
        <v>82</v>
      </c>
      <c r="C38" s="61"/>
      <c r="G38" s="29"/>
      <c r="H38" s="29"/>
      <c r="I38" s="29"/>
      <c r="J38" s="16"/>
      <c r="K38" s="16"/>
    </row>
    <row r="39" spans="2:11" x14ac:dyDescent="0.25">
      <c r="B39" s="71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7"/>
  <sheetViews>
    <sheetView topLeftCell="E11" zoomScaleNormal="100" workbookViewId="0">
      <selection activeCell="G1" sqref="G1:N87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78" t="s">
        <v>0</v>
      </c>
      <c r="H4" s="178"/>
      <c r="I4" s="178"/>
      <c r="J4" s="178"/>
      <c r="K4" s="178"/>
      <c r="L4" s="178"/>
      <c r="M4" s="14"/>
      <c r="N4" s="14"/>
      <c r="O4" s="14"/>
    </row>
    <row r="5" spans="7:15" x14ac:dyDescent="0.25">
      <c r="G5" s="168" t="s">
        <v>35</v>
      </c>
      <c r="H5" s="168"/>
      <c r="I5" s="168"/>
      <c r="J5" s="168"/>
      <c r="K5" s="168"/>
      <c r="L5" s="168"/>
    </row>
    <row r="6" spans="7:15" x14ac:dyDescent="0.25">
      <c r="G6" s="168" t="s">
        <v>148</v>
      </c>
      <c r="H6" s="168"/>
      <c r="I6" s="168"/>
      <c r="J6" s="168"/>
      <c r="K6" s="168"/>
      <c r="L6" s="168"/>
    </row>
    <row r="7" spans="7:15" x14ac:dyDescent="0.25">
      <c r="G7" s="179" t="s">
        <v>50</v>
      </c>
      <c r="H7" s="179"/>
      <c r="I7" s="179"/>
      <c r="J7" s="179"/>
      <c r="K7" s="179"/>
      <c r="L7" s="179"/>
      <c r="M7" s="136"/>
      <c r="N7" s="136"/>
    </row>
    <row r="10" spans="7:15" x14ac:dyDescent="0.25">
      <c r="I10" s="176" t="s">
        <v>115</v>
      </c>
      <c r="J10" s="177"/>
      <c r="K10" s="177"/>
      <c r="L10" s="177"/>
    </row>
    <row r="11" spans="7:15" x14ac:dyDescent="0.25">
      <c r="G11" s="175" t="s">
        <v>79</v>
      </c>
      <c r="H11" s="175"/>
      <c r="I11" s="79" t="s">
        <v>16</v>
      </c>
      <c r="J11" s="79" t="s">
        <v>15</v>
      </c>
      <c r="L11" s="79" t="s">
        <v>13</v>
      </c>
    </row>
    <row r="12" spans="7:15" x14ac:dyDescent="0.25">
      <c r="G12" s="175" t="s">
        <v>32</v>
      </c>
      <c r="H12" s="175"/>
      <c r="I12" s="27">
        <f>253082.12+9305.26</f>
        <v>262387.38</v>
      </c>
      <c r="J12" s="81">
        <v>44903</v>
      </c>
      <c r="L12" s="81">
        <v>45268</v>
      </c>
    </row>
    <row r="13" spans="7:15" x14ac:dyDescent="0.25">
      <c r="H13" s="25"/>
      <c r="I13" s="57">
        <f>+P73</f>
        <v>294798.08000000002</v>
      </c>
      <c r="J13" s="61" t="s">
        <v>99</v>
      </c>
      <c r="K13" s="57"/>
      <c r="L13" s="61" t="s">
        <v>113</v>
      </c>
      <c r="M13" s="81"/>
    </row>
    <row r="14" spans="7:15" x14ac:dyDescent="0.25">
      <c r="H14" s="25"/>
      <c r="I14" s="25"/>
      <c r="J14" s="25"/>
      <c r="K14" s="57"/>
      <c r="L14" s="81"/>
      <c r="M14" s="81"/>
    </row>
    <row r="15" spans="7:15" x14ac:dyDescent="0.25">
      <c r="K15" s="91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2"/>
      <c r="H18" s="83"/>
      <c r="I18" s="83"/>
      <c r="J18" s="83"/>
      <c r="K18" s="83"/>
      <c r="L18" s="83"/>
      <c r="M18" s="83"/>
      <c r="N18" s="84"/>
    </row>
    <row r="19" spans="7:24" ht="15.75" hidden="1" thickBot="1" x14ac:dyDescent="0.3">
      <c r="G19" s="85"/>
      <c r="L19" s="180" t="s">
        <v>14</v>
      </c>
      <c r="M19" s="181"/>
      <c r="N19" s="86"/>
    </row>
    <row r="20" spans="7:24" hidden="1" x14ac:dyDescent="0.25">
      <c r="G20" s="85"/>
      <c r="K20" s="25" t="s">
        <v>16</v>
      </c>
      <c r="L20" s="25" t="s">
        <v>15</v>
      </c>
      <c r="M20" s="25" t="s">
        <v>13</v>
      </c>
      <c r="N20" s="86"/>
    </row>
    <row r="21" spans="7:24" hidden="1" x14ac:dyDescent="0.25">
      <c r="G21" s="85"/>
      <c r="H21" s="168" t="s">
        <v>32</v>
      </c>
      <c r="I21" s="168"/>
      <c r="J21" s="168"/>
      <c r="K21" s="27">
        <v>404099.66</v>
      </c>
      <c r="L21" s="20" t="s">
        <v>91</v>
      </c>
      <c r="M21" s="20" t="s">
        <v>92</v>
      </c>
      <c r="N21" s="86"/>
    </row>
    <row r="22" spans="7:24" hidden="1" x14ac:dyDescent="0.25">
      <c r="G22" s="85"/>
      <c r="H22" s="168" t="s">
        <v>79</v>
      </c>
      <c r="I22" s="168"/>
      <c r="J22" s="168"/>
      <c r="K22" s="27">
        <v>191365.2</v>
      </c>
      <c r="L22" s="20">
        <v>43839</v>
      </c>
      <c r="M22" s="20" t="s">
        <v>93</v>
      </c>
      <c r="N22" s="86"/>
      <c r="U22" t="s">
        <v>36</v>
      </c>
      <c r="V22" t="s">
        <v>38</v>
      </c>
      <c r="W22" t="s">
        <v>37</v>
      </c>
    </row>
    <row r="23" spans="7:24" hidden="1" x14ac:dyDescent="0.25">
      <c r="G23" s="183" t="s">
        <v>41</v>
      </c>
      <c r="H23" s="184"/>
      <c r="I23" s="184"/>
      <c r="J23" s="184"/>
      <c r="K23" s="27">
        <f>SUM(W23)</f>
        <v>409270.39999999997</v>
      </c>
      <c r="L23" s="20">
        <v>40238</v>
      </c>
      <c r="M23" s="20" t="s">
        <v>51</v>
      </c>
      <c r="N23" s="86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83" t="s">
        <v>39</v>
      </c>
      <c r="H24" s="184"/>
      <c r="I24" s="184"/>
      <c r="J24" s="184"/>
      <c r="K24" s="27">
        <f t="shared" ref="K24:K26" si="0">SUM(W24)</f>
        <v>350803.20000000001</v>
      </c>
      <c r="L24" s="20">
        <v>40848</v>
      </c>
      <c r="M24" s="20" t="s">
        <v>51</v>
      </c>
      <c r="N24" s="86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83" t="s">
        <v>40</v>
      </c>
      <c r="H25" s="184"/>
      <c r="I25" s="184"/>
      <c r="J25" s="184"/>
      <c r="K25" s="27">
        <f t="shared" si="0"/>
        <v>350803.20000000001</v>
      </c>
      <c r="L25" s="20">
        <v>41395</v>
      </c>
      <c r="M25" s="20" t="s">
        <v>51</v>
      </c>
      <c r="N25" s="86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83" t="s">
        <v>42</v>
      </c>
      <c r="H26" s="184"/>
      <c r="I26" s="184"/>
      <c r="J26" s="184"/>
      <c r="K26" s="28">
        <f t="shared" si="0"/>
        <v>363081.31199999998</v>
      </c>
      <c r="L26" s="20">
        <v>42850</v>
      </c>
      <c r="M26" s="20" t="s">
        <v>51</v>
      </c>
      <c r="N26" s="86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7"/>
      <c r="H27" s="88"/>
      <c r="I27" s="88"/>
      <c r="J27" s="88"/>
      <c r="K27" s="89">
        <f>SUM(K21:K26)</f>
        <v>2069422.9719999998</v>
      </c>
      <c r="L27" s="88"/>
      <c r="M27" s="88"/>
      <c r="N27" s="90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5" t="s">
        <v>97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0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5" t="s">
        <v>95</v>
      </c>
      <c r="Q45" s="97" t="s">
        <v>98</v>
      </c>
    </row>
    <row r="46" spans="7:17" hidden="1" x14ac:dyDescent="0.25">
      <c r="G46" t="s">
        <v>19</v>
      </c>
      <c r="H46" s="25">
        <v>2021</v>
      </c>
      <c r="I46" s="27">
        <v>0</v>
      </c>
      <c r="J46" s="80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6">
        <v>276005.18</v>
      </c>
      <c r="Q46" s="97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0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6">
        <f>+P46/12</f>
        <v>23000.431666666667</v>
      </c>
      <c r="Q47" s="97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0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0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1" t="s">
        <v>101</v>
      </c>
      <c r="Q49" s="112" t="s">
        <v>100</v>
      </c>
    </row>
    <row r="50" spans="7:17" hidden="1" x14ac:dyDescent="0.25">
      <c r="G50" t="s">
        <v>22</v>
      </c>
      <c r="H50" s="25">
        <v>2021</v>
      </c>
      <c r="I50" s="27">
        <v>0</v>
      </c>
      <c r="J50" s="80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8">
        <f>+Q47</f>
        <v>15674.5</v>
      </c>
      <c r="J51" s="80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8">
        <f>+I51</f>
        <v>15674.5</v>
      </c>
      <c r="J52" s="80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8">
        <f t="shared" ref="I53:I63" si="5">+I52</f>
        <v>15674.5</v>
      </c>
      <c r="J53" s="80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8">
        <f t="shared" si="5"/>
        <v>15674.5</v>
      </c>
      <c r="J54" s="80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8">
        <f t="shared" si="5"/>
        <v>15674.5</v>
      </c>
      <c r="J55" s="80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8">
        <f t="shared" si="5"/>
        <v>15674.5</v>
      </c>
      <c r="J56" s="80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8">
        <f t="shared" si="5"/>
        <v>15674.5</v>
      </c>
      <c r="J57" s="80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8">
        <f t="shared" si="5"/>
        <v>15674.5</v>
      </c>
      <c r="J58" s="80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8">
        <f t="shared" si="5"/>
        <v>15674.5</v>
      </c>
      <c r="J59" s="80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8">
        <f t="shared" si="5"/>
        <v>15674.5</v>
      </c>
      <c r="J60" s="80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8">
        <f t="shared" si="5"/>
        <v>15674.5</v>
      </c>
      <c r="J61" s="80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8">
        <f t="shared" si="5"/>
        <v>15674.5</v>
      </c>
      <c r="J62" s="80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8">
        <f t="shared" si="5"/>
        <v>15674.5</v>
      </c>
      <c r="J63" s="80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0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80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80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80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80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1"/>
      <c r="J69" s="80">
        <f>+J68</f>
        <v>22736.894166666665</v>
      </c>
      <c r="L69" s="27">
        <f t="shared" si="8"/>
        <v>21865.615000000002</v>
      </c>
      <c r="M69" s="16"/>
      <c r="N69" s="137">
        <f>SUM(J70:J81)+SUM(L70:L81)</f>
        <v>581957.19999999995</v>
      </c>
      <c r="P69" t="s">
        <v>114</v>
      </c>
    </row>
    <row r="70" spans="7:17" x14ac:dyDescent="0.25">
      <c r="G70" s="22" t="s">
        <v>19</v>
      </c>
      <c r="H70" s="24">
        <v>2023</v>
      </c>
      <c r="I70" s="71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1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1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1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5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1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1"/>
      <c r="J75" s="29">
        <f t="shared" si="9"/>
        <v>24566.506666666668</v>
      </c>
      <c r="L75" s="29">
        <f>+P77/12</f>
        <v>25404.434999999998</v>
      </c>
      <c r="N75" s="16">
        <f>SUM(J76:J86)+SUM(L76:L86)</f>
        <v>426847.82499999995</v>
      </c>
      <c r="Q75" s="64"/>
    </row>
    <row r="76" spans="7:17" x14ac:dyDescent="0.25">
      <c r="G76" s="22" t="s">
        <v>24</v>
      </c>
      <c r="H76" s="24">
        <v>2023</v>
      </c>
      <c r="I76" s="71"/>
      <c r="J76" s="29">
        <f t="shared" si="9"/>
        <v>24566.506666666668</v>
      </c>
      <c r="L76" s="16">
        <f t="shared" ref="L76:L86" si="10">+L75</f>
        <v>25404.434999999998</v>
      </c>
      <c r="N76" s="65">
        <f>SUM(J77:J87)+SUM(L77:L87)</f>
        <v>376876.8833333333</v>
      </c>
      <c r="P76" t="s">
        <v>133</v>
      </c>
      <c r="Q76" s="64"/>
    </row>
    <row r="77" spans="7:17" x14ac:dyDescent="0.25">
      <c r="G77" s="22" t="s">
        <v>25</v>
      </c>
      <c r="H77" s="24">
        <v>2023</v>
      </c>
      <c r="I77" s="71"/>
      <c r="J77" s="29">
        <f t="shared" si="9"/>
        <v>24566.506666666668</v>
      </c>
      <c r="L77" s="16">
        <f t="shared" si="10"/>
        <v>25404.434999999998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1"/>
      <c r="J78" s="29">
        <f t="shared" si="9"/>
        <v>24566.506666666668</v>
      </c>
      <c r="L78" s="16">
        <f t="shared" si="10"/>
        <v>25404.434999999998</v>
      </c>
      <c r="P78" s="5"/>
      <c r="Q78" s="64"/>
    </row>
    <row r="79" spans="7:17" x14ac:dyDescent="0.25">
      <c r="G79" s="22" t="s">
        <v>27</v>
      </c>
      <c r="H79" s="24">
        <v>2023</v>
      </c>
      <c r="I79" s="71"/>
      <c r="J79" s="29">
        <f t="shared" si="9"/>
        <v>24566.506666666668</v>
      </c>
      <c r="L79" s="16">
        <f t="shared" si="10"/>
        <v>25404.434999999998</v>
      </c>
      <c r="P79" s="5"/>
      <c r="Q79" s="64"/>
    </row>
    <row r="80" spans="7:17" x14ac:dyDescent="0.25">
      <c r="G80" s="22" t="s">
        <v>17</v>
      </c>
      <c r="H80" s="24">
        <v>2024</v>
      </c>
      <c r="I80" s="71"/>
      <c r="J80" s="29">
        <f t="shared" si="9"/>
        <v>24566.506666666668</v>
      </c>
      <c r="L80" s="16">
        <f t="shared" si="10"/>
        <v>25404.434999999998</v>
      </c>
      <c r="P80" s="5"/>
      <c r="Q80" s="64"/>
    </row>
    <row r="81" spans="7:17" x14ac:dyDescent="0.25">
      <c r="G81" s="22" t="s">
        <v>18</v>
      </c>
      <c r="H81" s="24">
        <v>2024</v>
      </c>
      <c r="I81" s="71"/>
      <c r="J81" s="29">
        <f t="shared" si="9"/>
        <v>24566.506666666668</v>
      </c>
      <c r="L81" s="16">
        <f t="shared" si="10"/>
        <v>25404.434999999998</v>
      </c>
      <c r="P81" s="5"/>
      <c r="Q81" s="64"/>
    </row>
    <row r="82" spans="7:17" x14ac:dyDescent="0.25">
      <c r="G82" s="22"/>
      <c r="H82" s="24"/>
      <c r="I82" s="71"/>
      <c r="J82" s="29"/>
      <c r="L82" s="16">
        <f t="shared" si="10"/>
        <v>25404.434999999998</v>
      </c>
      <c r="P82" s="5"/>
      <c r="Q82" s="64"/>
    </row>
    <row r="83" spans="7:17" x14ac:dyDescent="0.25">
      <c r="G83" s="22"/>
      <c r="H83" s="24"/>
      <c r="I83" s="71"/>
      <c r="J83" s="29"/>
      <c r="L83" s="16">
        <f t="shared" si="10"/>
        <v>25404.434999999998</v>
      </c>
      <c r="P83" s="5"/>
      <c r="Q83" s="64"/>
    </row>
    <row r="84" spans="7:17" x14ac:dyDescent="0.25">
      <c r="G84" s="22"/>
      <c r="H84" s="24"/>
      <c r="I84" s="71"/>
      <c r="J84" s="29"/>
      <c r="L84" s="16">
        <f t="shared" si="10"/>
        <v>25404.434999999998</v>
      </c>
      <c r="P84" s="5"/>
      <c r="Q84" s="64"/>
    </row>
    <row r="85" spans="7:17" x14ac:dyDescent="0.25">
      <c r="G85" s="22"/>
      <c r="H85" s="24"/>
      <c r="I85" s="71"/>
      <c r="J85" s="29"/>
      <c r="L85" s="16">
        <f t="shared" si="10"/>
        <v>25404.434999999998</v>
      </c>
      <c r="Q85" s="64"/>
    </row>
    <row r="86" spans="7:17" x14ac:dyDescent="0.25">
      <c r="G86" s="22"/>
      <c r="H86" s="24"/>
      <c r="I86" s="71"/>
      <c r="J86" s="29"/>
      <c r="L86" s="16">
        <f t="shared" si="10"/>
        <v>25404.434999999998</v>
      </c>
      <c r="Q86" s="64"/>
    </row>
    <row r="87" spans="7:17" x14ac:dyDescent="0.25">
      <c r="H87" s="72" t="s">
        <v>78</v>
      </c>
      <c r="I87" s="72"/>
      <c r="J87" s="72"/>
    </row>
    <row r="88" spans="7:17" x14ac:dyDescent="0.25">
      <c r="H88" s="182" t="s">
        <v>77</v>
      </c>
      <c r="I88" s="182"/>
      <c r="J88" s="182"/>
    </row>
    <row r="89" spans="7:17" x14ac:dyDescent="0.25">
      <c r="H89" s="71"/>
      <c r="I89" s="71"/>
      <c r="J89" s="71"/>
    </row>
    <row r="90" spans="7:17" x14ac:dyDescent="0.25">
      <c r="H90" s="71"/>
      <c r="I90" s="71"/>
      <c r="J90" s="71"/>
    </row>
    <row r="91" spans="7:17" x14ac:dyDescent="0.25">
      <c r="H91" s="71"/>
      <c r="I91" s="71"/>
      <c r="J91" s="71"/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5">
    <mergeCell ref="L19:M19"/>
    <mergeCell ref="H88:J88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0" t="s">
        <v>0</v>
      </c>
      <c r="D5" s="170"/>
      <c r="E5" s="14"/>
      <c r="F5" s="14"/>
      <c r="G5" s="14"/>
      <c r="H5" s="14"/>
      <c r="I5" s="14"/>
      <c r="J5" s="14"/>
      <c r="K5" s="92"/>
    </row>
    <row r="6" spans="3:13" ht="18.75" x14ac:dyDescent="0.3">
      <c r="C6" s="171" t="s">
        <v>57</v>
      </c>
      <c r="D6" s="171"/>
      <c r="K6" s="69"/>
    </row>
    <row r="7" spans="3:13" ht="18.75" x14ac:dyDescent="0.3">
      <c r="C7" s="171" t="s">
        <v>150</v>
      </c>
      <c r="D7" s="171"/>
      <c r="K7" s="69"/>
    </row>
    <row r="8" spans="3:13" ht="18.75" x14ac:dyDescent="0.3">
      <c r="C8" s="172" t="s">
        <v>56</v>
      </c>
      <c r="D8" s="171"/>
      <c r="K8" s="69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6">
        <f>13095914.93-643810.73</f>
        <v>12452104.199999999</v>
      </c>
      <c r="L15" s="64"/>
      <c r="M15" s="16"/>
    </row>
    <row r="16" spans="3:13" ht="16.5" customHeight="1" x14ac:dyDescent="0.25">
      <c r="C16" s="55" t="s">
        <v>43</v>
      </c>
      <c r="D16" s="67">
        <v>643810.73</v>
      </c>
    </row>
    <row r="17" spans="3:13" ht="21.75" customHeight="1" thickBot="1" x14ac:dyDescent="0.4">
      <c r="C17" s="56" t="s">
        <v>6</v>
      </c>
      <c r="D17" s="105">
        <f>SUM(D15:D16)</f>
        <v>13095914.93</v>
      </c>
      <c r="K17" s="70"/>
    </row>
    <row r="18" spans="3:13" ht="21.75" thickTop="1" x14ac:dyDescent="0.35">
      <c r="C18" s="35"/>
      <c r="D18" s="35"/>
      <c r="K18" s="70"/>
    </row>
    <row r="19" spans="3:13" ht="21" x14ac:dyDescent="0.35">
      <c r="C19" s="35"/>
      <c r="D19" s="35"/>
      <c r="K19" s="70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0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0"/>
      <c r="L21" s="100"/>
    </row>
    <row r="22" spans="3:13" ht="21" x14ac:dyDescent="0.35">
      <c r="D22" s="5"/>
      <c r="E22" s="5"/>
      <c r="F22" s="5"/>
      <c r="G22" s="5"/>
      <c r="H22" s="5"/>
      <c r="I22" s="5"/>
      <c r="J22" s="64"/>
      <c r="K22" s="70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3"/>
      <c r="L23" s="64"/>
    </row>
    <row r="24" spans="3:13" x14ac:dyDescent="0.25">
      <c r="C24" s="71"/>
      <c r="D24" s="5"/>
      <c r="E24" s="5"/>
      <c r="F24" s="5"/>
      <c r="G24" s="5"/>
      <c r="H24" s="5"/>
      <c r="I24" s="5"/>
      <c r="J24" s="64"/>
      <c r="K24" s="94"/>
      <c r="L24" s="64"/>
    </row>
    <row r="25" spans="3:13" x14ac:dyDescent="0.25">
      <c r="C25" s="71" t="s">
        <v>90</v>
      </c>
      <c r="D25" s="27"/>
      <c r="E25" s="27"/>
      <c r="F25" s="5"/>
      <c r="G25" s="5"/>
      <c r="H25" s="5"/>
      <c r="I25" s="5"/>
      <c r="J25" s="64"/>
      <c r="K25" s="94"/>
      <c r="L25" s="101"/>
    </row>
    <row r="26" spans="3:13" x14ac:dyDescent="0.25">
      <c r="C26" s="72" t="s">
        <v>84</v>
      </c>
      <c r="D26" s="102"/>
      <c r="E26" s="102"/>
      <c r="F26" s="5"/>
      <c r="G26" s="5"/>
      <c r="H26" s="5"/>
      <c r="I26" s="5"/>
      <c r="J26" s="64"/>
      <c r="K26" s="94"/>
      <c r="L26" s="101"/>
    </row>
    <row r="27" spans="3:13" x14ac:dyDescent="0.25">
      <c r="C27" s="73" t="s">
        <v>77</v>
      </c>
      <c r="D27" s="103"/>
      <c r="E27" s="103"/>
      <c r="F27" s="5"/>
      <c r="G27" s="5"/>
      <c r="H27" s="5"/>
      <c r="I27" s="5"/>
      <c r="J27" s="64"/>
      <c r="K27" s="94"/>
      <c r="L27" s="101"/>
    </row>
    <row r="28" spans="3:13" x14ac:dyDescent="0.25">
      <c r="C28" s="71"/>
      <c r="D28" s="29"/>
      <c r="E28" s="5"/>
      <c r="F28" s="5"/>
      <c r="G28" s="5"/>
      <c r="H28" s="5"/>
      <c r="I28" s="5"/>
      <c r="J28" s="64"/>
      <c r="K28" s="94"/>
      <c r="L28" s="101"/>
    </row>
    <row r="29" spans="3:13" x14ac:dyDescent="0.25">
      <c r="C29" s="71"/>
      <c r="D29" s="29"/>
      <c r="E29" s="5"/>
      <c r="F29" s="5"/>
      <c r="G29" s="5"/>
      <c r="H29" s="5"/>
      <c r="I29" s="5"/>
      <c r="J29" s="64"/>
      <c r="K29" s="94"/>
      <c r="L29" s="101"/>
    </row>
    <row r="30" spans="3:13" x14ac:dyDescent="0.25">
      <c r="C30" s="71"/>
      <c r="D30" s="29"/>
      <c r="E30" s="5"/>
      <c r="F30" s="5"/>
      <c r="G30" s="5"/>
      <c r="H30" s="5"/>
      <c r="I30" s="5"/>
      <c r="J30" s="64"/>
      <c r="K30" s="94"/>
      <c r="L30" s="101"/>
    </row>
    <row r="31" spans="3:13" x14ac:dyDescent="0.25">
      <c r="D31" s="29"/>
      <c r="E31" s="5"/>
      <c r="F31" s="5"/>
      <c r="G31" s="5"/>
      <c r="H31" s="5"/>
      <c r="I31" s="5"/>
      <c r="J31" s="64"/>
      <c r="K31" s="94"/>
      <c r="L31" s="64"/>
    </row>
    <row r="32" spans="3:13" x14ac:dyDescent="0.25">
      <c r="D32" s="29"/>
      <c r="E32" s="104"/>
      <c r="F32" s="5"/>
      <c r="G32" s="5"/>
      <c r="H32" s="5"/>
      <c r="I32" s="5"/>
      <c r="J32" s="64"/>
      <c r="K32" s="94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4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4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theme="9" tint="0.39997558519241921"/>
    <pageSetUpPr fitToPage="1"/>
  </sheetPr>
  <dimension ref="A1:P39"/>
  <sheetViews>
    <sheetView zoomScale="85" zoomScaleNormal="85" workbookViewId="0">
      <selection activeCell="C11" sqref="C11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6"/>
      <c r="B1" s="106"/>
      <c r="C1" s="106"/>
      <c r="D1" s="106"/>
      <c r="E1" s="106"/>
      <c r="F1" s="106"/>
      <c r="G1" s="106"/>
      <c r="H1" s="106"/>
      <c r="I1" s="109"/>
      <c r="J1" s="106"/>
      <c r="K1" s="109"/>
      <c r="L1" s="106"/>
      <c r="M1" s="106"/>
      <c r="N1" s="106"/>
      <c r="O1" s="106"/>
    </row>
    <row r="2" spans="1:16" x14ac:dyDescent="0.25">
      <c r="A2" s="106"/>
      <c r="B2" s="106"/>
      <c r="C2" s="106"/>
      <c r="D2" s="106"/>
      <c r="E2" s="106"/>
      <c r="F2" s="106"/>
      <c r="G2" s="106"/>
      <c r="H2" s="106"/>
      <c r="I2" s="109"/>
      <c r="J2" s="106"/>
      <c r="K2" s="109"/>
      <c r="L2" s="106"/>
      <c r="M2" s="106"/>
      <c r="N2" s="106"/>
      <c r="O2" s="106"/>
    </row>
    <row r="3" spans="1:16" x14ac:dyDescent="0.25">
      <c r="A3" s="106"/>
      <c r="B3" s="106"/>
      <c r="C3" s="106"/>
      <c r="D3" s="106"/>
      <c r="E3" s="106"/>
      <c r="F3" s="106"/>
      <c r="G3" s="106"/>
      <c r="H3" s="106"/>
      <c r="I3" s="109"/>
      <c r="J3" s="106"/>
      <c r="K3" s="109"/>
      <c r="L3" s="106"/>
      <c r="M3" s="106"/>
      <c r="N3" s="106"/>
      <c r="O3" s="106"/>
    </row>
    <row r="4" spans="1:16" x14ac:dyDescent="0.25">
      <c r="A4" s="106"/>
      <c r="B4" s="106"/>
      <c r="C4" s="106"/>
      <c r="D4" s="106"/>
      <c r="E4" s="106"/>
      <c r="F4" s="106"/>
      <c r="G4" s="106"/>
      <c r="H4" s="106"/>
      <c r="I4" s="109"/>
      <c r="J4" s="106"/>
      <c r="K4" s="109"/>
      <c r="L4" s="106"/>
      <c r="M4" s="106"/>
      <c r="N4" s="106"/>
      <c r="O4" s="106"/>
    </row>
    <row r="5" spans="1:16" ht="15.75" x14ac:dyDescent="0.25">
      <c r="A5" s="106"/>
      <c r="B5" s="186" t="s"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07"/>
      <c r="N5" s="107"/>
      <c r="O5" s="107"/>
      <c r="P5" s="14"/>
    </row>
    <row r="6" spans="1:16" ht="15.75" x14ac:dyDescent="0.25">
      <c r="A6" s="106"/>
      <c r="B6" s="187" t="s">
        <v>58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06"/>
      <c r="N6" s="106"/>
      <c r="O6" s="106"/>
    </row>
    <row r="7" spans="1:16" ht="15.75" x14ac:dyDescent="0.25">
      <c r="A7" s="106"/>
      <c r="B7" s="186" t="s">
        <v>9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06"/>
      <c r="N7" s="106"/>
      <c r="O7" s="106"/>
    </row>
    <row r="8" spans="1:16" ht="15.75" x14ac:dyDescent="0.25">
      <c r="A8" s="106"/>
      <c r="B8" s="187" t="s">
        <v>148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06"/>
      <c r="N8" s="106"/>
      <c r="O8" s="106"/>
    </row>
    <row r="9" spans="1:16" ht="15.75" x14ac:dyDescent="0.25">
      <c r="A9" s="106"/>
      <c r="B9" s="187" t="s">
        <v>85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06"/>
      <c r="N9" s="106"/>
      <c r="O9" s="106"/>
    </row>
    <row r="10" spans="1:16" ht="15.75" customHeight="1" x14ac:dyDescent="0.25">
      <c r="A10" s="106"/>
      <c r="B10" s="188" t="s">
        <v>88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06"/>
      <c r="N10" s="106"/>
      <c r="O10" s="106"/>
    </row>
    <row r="11" spans="1:16" ht="15.75" x14ac:dyDescent="0.25">
      <c r="A11" s="106"/>
      <c r="B11" s="106"/>
      <c r="C11" s="106"/>
      <c r="D11" s="106"/>
      <c r="E11" s="106"/>
      <c r="F11" s="106"/>
      <c r="G11" s="106"/>
      <c r="H11" s="106"/>
      <c r="I11" s="130"/>
      <c r="J11" s="108"/>
      <c r="K11" s="109"/>
      <c r="L11" s="106"/>
      <c r="M11" s="106"/>
      <c r="N11" s="106"/>
      <c r="O11" s="106"/>
    </row>
    <row r="12" spans="1:16" ht="15.75" hidden="1" x14ac:dyDescent="0.25">
      <c r="A12" s="106"/>
      <c r="B12" s="106"/>
      <c r="C12" s="106"/>
      <c r="D12" s="106"/>
      <c r="E12" s="106"/>
      <c r="F12" s="106"/>
      <c r="G12" s="108"/>
      <c r="H12" s="108"/>
      <c r="I12" s="99"/>
      <c r="J12" s="108"/>
      <c r="K12" s="109"/>
      <c r="L12" s="106"/>
      <c r="M12" s="106"/>
      <c r="N12" s="106"/>
      <c r="O12" s="106"/>
    </row>
    <row r="13" spans="1:16" ht="15.75" hidden="1" x14ac:dyDescent="0.25">
      <c r="A13" s="106"/>
      <c r="B13" s="106"/>
      <c r="C13" s="106"/>
      <c r="D13" s="106"/>
      <c r="E13" s="106"/>
      <c r="F13" s="106"/>
      <c r="G13" s="108"/>
      <c r="H13" s="108"/>
      <c r="I13" s="99"/>
      <c r="J13" s="108"/>
      <c r="K13" s="109"/>
      <c r="L13" s="106"/>
      <c r="M13" s="106"/>
      <c r="N13" s="106"/>
      <c r="O13" s="106"/>
    </row>
    <row r="14" spans="1:16" ht="15.75" x14ac:dyDescent="0.25">
      <c r="A14" s="106"/>
      <c r="B14" s="106"/>
      <c r="C14" s="106"/>
      <c r="D14" s="106"/>
      <c r="E14" s="106"/>
      <c r="F14" s="106"/>
      <c r="G14" s="108"/>
      <c r="H14" s="108"/>
      <c r="I14" s="99"/>
      <c r="J14" s="108"/>
      <c r="K14" s="109"/>
      <c r="L14" s="106"/>
      <c r="M14" s="106"/>
      <c r="N14" s="106"/>
      <c r="O14" s="106"/>
    </row>
    <row r="15" spans="1:16" ht="31.5" x14ac:dyDescent="0.25">
      <c r="A15" s="106"/>
      <c r="B15" s="116" t="s">
        <v>67</v>
      </c>
      <c r="C15" s="117" t="s">
        <v>14</v>
      </c>
      <c r="D15" s="117" t="s">
        <v>104</v>
      </c>
      <c r="E15" s="117" t="s">
        <v>69</v>
      </c>
      <c r="F15" s="117" t="s">
        <v>66</v>
      </c>
      <c r="G15" s="118" t="s">
        <v>102</v>
      </c>
      <c r="H15" s="118" t="s">
        <v>103</v>
      </c>
      <c r="I15" s="119" t="s">
        <v>110</v>
      </c>
      <c r="J15" s="119" t="s">
        <v>105</v>
      </c>
      <c r="K15" s="120" t="s">
        <v>106</v>
      </c>
      <c r="L15" s="120" t="s">
        <v>107</v>
      </c>
      <c r="M15" s="106"/>
      <c r="N15" s="106"/>
      <c r="O15" s="106"/>
    </row>
    <row r="16" spans="1:16" ht="15.75" x14ac:dyDescent="0.25">
      <c r="A16" s="106"/>
      <c r="B16" s="109">
        <v>1</v>
      </c>
      <c r="C16" s="131" t="s">
        <v>146</v>
      </c>
      <c r="D16" s="131" t="s">
        <v>134</v>
      </c>
      <c r="E16" s="133" t="s">
        <v>116</v>
      </c>
      <c r="F16" s="121" t="s">
        <v>189</v>
      </c>
      <c r="G16" s="141" t="s">
        <v>135</v>
      </c>
      <c r="H16" s="146" t="s">
        <v>180</v>
      </c>
      <c r="I16" s="139">
        <v>67549.350000000006</v>
      </c>
      <c r="J16" s="139">
        <v>0</v>
      </c>
      <c r="K16" s="139">
        <f t="shared" ref="K16:K22" si="0">+I16</f>
        <v>67549.350000000006</v>
      </c>
      <c r="L16" s="140" t="s">
        <v>112</v>
      </c>
      <c r="M16" s="106"/>
      <c r="N16" s="106"/>
      <c r="O16" s="106"/>
    </row>
    <row r="17" spans="1:15" ht="15.75" x14ac:dyDescent="0.25">
      <c r="A17" s="106"/>
      <c r="B17" s="109">
        <v>2</v>
      </c>
      <c r="C17" s="131" t="s">
        <v>140</v>
      </c>
      <c r="D17" s="131" t="s">
        <v>187</v>
      </c>
      <c r="E17" s="132" t="s">
        <v>137</v>
      </c>
      <c r="F17" s="121" t="s">
        <v>181</v>
      </c>
      <c r="G17" s="142" t="s">
        <v>138</v>
      </c>
      <c r="H17" s="146" t="s">
        <v>139</v>
      </c>
      <c r="I17" s="139">
        <v>34676.83</v>
      </c>
      <c r="J17" s="139">
        <v>0</v>
      </c>
      <c r="K17" s="139">
        <f t="shared" si="0"/>
        <v>34676.83</v>
      </c>
      <c r="L17" s="140" t="s">
        <v>112</v>
      </c>
      <c r="M17" s="106"/>
      <c r="N17" s="106"/>
      <c r="O17" s="106"/>
    </row>
    <row r="18" spans="1:15" ht="15.75" x14ac:dyDescent="0.25">
      <c r="A18" s="106"/>
      <c r="B18" s="109">
        <v>3</v>
      </c>
      <c r="C18" s="131" t="s">
        <v>183</v>
      </c>
      <c r="D18" s="131" t="s">
        <v>188</v>
      </c>
      <c r="E18" s="132" t="s">
        <v>137</v>
      </c>
      <c r="F18" s="121" t="s">
        <v>182</v>
      </c>
      <c r="G18" s="142" t="s">
        <v>138</v>
      </c>
      <c r="H18" s="146" t="s">
        <v>139</v>
      </c>
      <c r="I18" s="139">
        <v>44518.74</v>
      </c>
      <c r="J18" s="139">
        <v>0</v>
      </c>
      <c r="K18" s="139">
        <f t="shared" si="0"/>
        <v>44518.74</v>
      </c>
      <c r="L18" s="140" t="s">
        <v>112</v>
      </c>
      <c r="M18" s="106"/>
      <c r="N18" s="106"/>
      <c r="O18" s="106"/>
    </row>
    <row r="19" spans="1:15" ht="15.75" x14ac:dyDescent="0.25">
      <c r="A19" s="106"/>
      <c r="B19" s="109">
        <v>4</v>
      </c>
      <c r="C19" s="131" t="s">
        <v>136</v>
      </c>
      <c r="D19" s="131" t="s">
        <v>187</v>
      </c>
      <c r="E19" s="132" t="s">
        <v>137</v>
      </c>
      <c r="F19" s="121" t="s">
        <v>184</v>
      </c>
      <c r="G19" s="142" t="s">
        <v>138</v>
      </c>
      <c r="H19" s="146" t="s">
        <v>139</v>
      </c>
      <c r="I19" s="139">
        <v>1893.07</v>
      </c>
      <c r="J19" s="139">
        <v>0</v>
      </c>
      <c r="K19" s="139">
        <f t="shared" si="0"/>
        <v>1893.07</v>
      </c>
      <c r="L19" s="140" t="s">
        <v>112</v>
      </c>
      <c r="M19" s="106"/>
      <c r="N19" s="106"/>
      <c r="O19" s="106"/>
    </row>
    <row r="20" spans="1:15" ht="15.75" x14ac:dyDescent="0.25">
      <c r="A20" s="106"/>
      <c r="B20" s="109">
        <v>5</v>
      </c>
      <c r="C20" s="131" t="s">
        <v>136</v>
      </c>
      <c r="D20" s="131" t="s">
        <v>187</v>
      </c>
      <c r="E20" s="132" t="s">
        <v>137</v>
      </c>
      <c r="F20" s="121" t="s">
        <v>185</v>
      </c>
      <c r="G20" s="142" t="s">
        <v>138</v>
      </c>
      <c r="H20" s="146" t="s">
        <v>139</v>
      </c>
      <c r="I20" s="139">
        <v>2067</v>
      </c>
      <c r="J20" s="139">
        <v>0</v>
      </c>
      <c r="K20" s="139">
        <f t="shared" si="0"/>
        <v>2067</v>
      </c>
      <c r="L20" s="140" t="s">
        <v>112</v>
      </c>
      <c r="M20" s="106"/>
      <c r="N20" s="106"/>
      <c r="O20" s="106"/>
    </row>
    <row r="21" spans="1:15" ht="15.75" x14ac:dyDescent="0.25">
      <c r="A21" s="106"/>
      <c r="B21" s="109">
        <v>6</v>
      </c>
      <c r="C21" s="131" t="s">
        <v>136</v>
      </c>
      <c r="D21" s="131" t="s">
        <v>187</v>
      </c>
      <c r="E21" s="132" t="s">
        <v>137</v>
      </c>
      <c r="F21" s="121" t="s">
        <v>186</v>
      </c>
      <c r="G21" s="142" t="s">
        <v>138</v>
      </c>
      <c r="H21" s="146" t="s">
        <v>139</v>
      </c>
      <c r="I21" s="139">
        <v>1307.57</v>
      </c>
      <c r="J21" s="139"/>
      <c r="K21" s="139">
        <f t="shared" si="0"/>
        <v>1307.57</v>
      </c>
      <c r="L21" s="140"/>
      <c r="M21" s="106"/>
      <c r="N21" s="106"/>
      <c r="O21" s="106"/>
    </row>
    <row r="22" spans="1:15" ht="15.75" x14ac:dyDescent="0.25">
      <c r="A22" s="106"/>
      <c r="B22" s="109">
        <v>7</v>
      </c>
      <c r="C22" s="131" t="s">
        <v>134</v>
      </c>
      <c r="D22" s="131" t="s">
        <v>179</v>
      </c>
      <c r="E22" s="132" t="s">
        <v>141</v>
      </c>
      <c r="F22" s="121" t="s">
        <v>142</v>
      </c>
      <c r="G22" s="142" t="s">
        <v>143</v>
      </c>
      <c r="H22" s="146" t="s">
        <v>144</v>
      </c>
      <c r="I22" s="139">
        <v>208686.12</v>
      </c>
      <c r="J22" s="139"/>
      <c r="K22" s="139">
        <f t="shared" si="0"/>
        <v>208686.12</v>
      </c>
      <c r="L22" s="140" t="s">
        <v>112</v>
      </c>
      <c r="M22" s="106"/>
      <c r="N22" s="106"/>
      <c r="O22" s="106"/>
    </row>
    <row r="23" spans="1:15" ht="16.5" thickBot="1" x14ac:dyDescent="0.3">
      <c r="A23" s="106"/>
      <c r="B23" s="185"/>
      <c r="C23" s="185"/>
      <c r="D23" s="185"/>
      <c r="E23" s="185"/>
      <c r="F23" s="109"/>
      <c r="G23" s="108"/>
      <c r="H23" s="108"/>
      <c r="I23" s="122">
        <f>SUM(I16:I22)</f>
        <v>360698.68000000005</v>
      </c>
      <c r="J23" s="122">
        <f>SUM(J16:J17)</f>
        <v>0</v>
      </c>
      <c r="K23" s="122">
        <f>SUM(K16:K22)</f>
        <v>360698.68000000005</v>
      </c>
      <c r="L23" s="122">
        <f>SUM(L16:L17)</f>
        <v>0</v>
      </c>
      <c r="M23" s="106"/>
      <c r="N23" s="106"/>
      <c r="O23" s="106"/>
    </row>
    <row r="24" spans="1:15" ht="17.25" thickTop="1" thickBot="1" x14ac:dyDescent="0.3">
      <c r="A24" s="106"/>
      <c r="B24" s="110"/>
      <c r="C24" s="110"/>
      <c r="D24" s="110"/>
      <c r="E24" s="110"/>
      <c r="F24" s="106"/>
      <c r="G24" s="108"/>
      <c r="H24" s="108"/>
      <c r="I24" s="109"/>
      <c r="J24" s="106"/>
      <c r="K24" s="109"/>
      <c r="L24" s="106"/>
      <c r="M24" s="106"/>
      <c r="N24" s="106"/>
      <c r="O24" s="106"/>
    </row>
    <row r="25" spans="1:15" ht="15.75" thickBot="1" x14ac:dyDescent="0.3">
      <c r="A25" s="114"/>
      <c r="B25" s="128" t="s">
        <v>108</v>
      </c>
      <c r="C25" s="129"/>
      <c r="D25" s="123"/>
      <c r="E25" s="124"/>
      <c r="F25" s="114"/>
      <c r="G25" s="114"/>
      <c r="H25" s="106"/>
      <c r="I25" s="109"/>
      <c r="J25" s="106"/>
      <c r="K25" s="109"/>
      <c r="L25" s="106"/>
      <c r="M25" s="106"/>
      <c r="N25" s="106"/>
      <c r="O25" s="106"/>
    </row>
    <row r="26" spans="1:15" ht="15.75" thickBot="1" x14ac:dyDescent="0.3">
      <c r="A26" s="114"/>
      <c r="B26" s="125" t="s">
        <v>109</v>
      </c>
      <c r="C26" s="126"/>
      <c r="D26" s="126"/>
      <c r="E26" s="127"/>
      <c r="F26" s="114"/>
      <c r="G26" s="114"/>
      <c r="H26" s="106"/>
      <c r="I26" s="109"/>
      <c r="J26" s="106"/>
      <c r="K26" s="109"/>
      <c r="L26" s="113"/>
      <c r="M26" s="106"/>
      <c r="N26" s="106"/>
      <c r="O26" s="106"/>
    </row>
    <row r="27" spans="1:15" x14ac:dyDescent="0.25">
      <c r="A27" s="114"/>
      <c r="B27" s="114"/>
      <c r="C27" s="114"/>
      <c r="D27" s="114"/>
      <c r="E27" s="114"/>
      <c r="F27" s="114"/>
      <c r="G27" s="114"/>
      <c r="H27" s="106"/>
      <c r="I27" s="109"/>
      <c r="J27" s="106"/>
      <c r="K27" s="109"/>
      <c r="L27" s="113"/>
      <c r="M27" s="106"/>
      <c r="N27" s="106"/>
      <c r="O27" s="106"/>
    </row>
    <row r="28" spans="1:15" x14ac:dyDescent="0.25">
      <c r="A28" s="114"/>
      <c r="B28" s="114"/>
      <c r="C28" s="114"/>
      <c r="D28" s="114"/>
      <c r="E28" s="114"/>
      <c r="F28" s="114"/>
      <c r="G28" s="114"/>
      <c r="H28" s="106"/>
      <c r="I28" s="109"/>
      <c r="J28" s="106"/>
      <c r="K28" s="109"/>
      <c r="L28" s="106"/>
      <c r="M28" s="106"/>
      <c r="N28" s="106"/>
      <c r="O28" s="106"/>
    </row>
    <row r="29" spans="1:15" x14ac:dyDescent="0.25">
      <c r="A29" s="114"/>
      <c r="B29" s="114"/>
      <c r="C29" s="114"/>
      <c r="D29" s="114"/>
      <c r="E29" s="114"/>
      <c r="F29" s="114"/>
      <c r="G29" s="114"/>
      <c r="H29" s="106"/>
      <c r="I29" s="109"/>
      <c r="J29" s="106"/>
      <c r="K29" s="109"/>
      <c r="L29" s="106"/>
      <c r="M29" s="106"/>
      <c r="N29" s="106"/>
      <c r="O29" s="106"/>
    </row>
    <row r="30" spans="1:15" x14ac:dyDescent="0.25">
      <c r="A30" s="114"/>
      <c r="B30" s="114"/>
      <c r="C30" s="114"/>
      <c r="D30" s="114"/>
      <c r="E30" s="114"/>
      <c r="F30" s="114"/>
      <c r="G30" s="114"/>
      <c r="H30" s="106"/>
      <c r="I30" s="109"/>
      <c r="J30" s="106"/>
      <c r="K30" s="109"/>
      <c r="L30" s="106"/>
      <c r="M30" s="106"/>
      <c r="N30" s="106"/>
      <c r="O30" s="106"/>
    </row>
    <row r="31" spans="1:15" x14ac:dyDescent="0.25">
      <c r="A31" s="114"/>
      <c r="B31" s="114"/>
      <c r="C31" s="114"/>
      <c r="D31" s="114"/>
      <c r="E31" s="164"/>
      <c r="F31" s="114"/>
      <c r="G31" s="114"/>
      <c r="H31" s="106"/>
      <c r="I31" s="109"/>
      <c r="J31" s="106"/>
      <c r="K31" s="109"/>
      <c r="L31" s="106"/>
      <c r="M31" s="106"/>
      <c r="N31" s="106"/>
      <c r="O31" s="106"/>
    </row>
    <row r="32" spans="1:15" x14ac:dyDescent="0.25">
      <c r="A32" s="114"/>
      <c r="B32" s="114"/>
      <c r="C32" s="114"/>
      <c r="D32" s="114"/>
      <c r="E32" s="164"/>
      <c r="F32" s="114"/>
      <c r="G32" s="114"/>
      <c r="H32" s="106"/>
      <c r="I32" s="109"/>
      <c r="J32" s="106"/>
      <c r="K32" s="109"/>
      <c r="L32" s="106"/>
      <c r="M32" s="106"/>
      <c r="N32" s="106"/>
      <c r="O32" s="106"/>
    </row>
    <row r="33" spans="1:15" x14ac:dyDescent="0.25">
      <c r="A33" s="114"/>
      <c r="B33" s="114"/>
      <c r="C33" s="114"/>
      <c r="D33" s="114"/>
      <c r="E33" s="164"/>
      <c r="F33" s="114"/>
      <c r="G33" s="114"/>
      <c r="H33" s="106"/>
      <c r="I33" s="109"/>
      <c r="J33" s="106"/>
      <c r="K33" s="109"/>
      <c r="L33" s="106"/>
      <c r="M33" s="106"/>
      <c r="N33" s="106"/>
      <c r="O33" s="106"/>
    </row>
    <row r="34" spans="1:15" x14ac:dyDescent="0.25">
      <c r="A34" s="114"/>
      <c r="B34" s="114"/>
      <c r="C34" s="114"/>
      <c r="D34" s="114"/>
      <c r="E34" s="164"/>
      <c r="F34" s="114"/>
      <c r="G34" s="114"/>
      <c r="H34" s="106"/>
      <c r="I34" s="109"/>
      <c r="J34" s="106"/>
      <c r="K34" s="109"/>
      <c r="L34" s="106"/>
      <c r="M34" s="106"/>
      <c r="N34" s="106"/>
      <c r="O34" s="106"/>
    </row>
    <row r="35" spans="1:15" x14ac:dyDescent="0.25">
      <c r="A35" s="114"/>
      <c r="B35" s="114"/>
      <c r="C35" s="114"/>
      <c r="D35" s="114"/>
      <c r="E35" s="164"/>
      <c r="F35" s="114"/>
      <c r="G35" s="114"/>
      <c r="H35" s="106"/>
      <c r="I35" s="109"/>
      <c r="J35" s="106"/>
      <c r="K35" s="109"/>
      <c r="L35" s="106"/>
      <c r="M35" s="106"/>
      <c r="N35" s="106"/>
      <c r="O35" s="106"/>
    </row>
    <row r="36" spans="1:15" x14ac:dyDescent="0.25">
      <c r="A36" s="114"/>
      <c r="B36" s="114"/>
      <c r="C36" s="114"/>
      <c r="D36" s="114"/>
      <c r="E36" s="164"/>
      <c r="F36" s="165"/>
      <c r="G36" s="114"/>
      <c r="H36" s="106"/>
      <c r="I36" s="109"/>
      <c r="J36" s="106"/>
      <c r="K36" s="109"/>
      <c r="L36" s="106"/>
      <c r="M36" s="106"/>
      <c r="N36" s="106"/>
      <c r="O36" s="106"/>
    </row>
    <row r="37" spans="1:15" x14ac:dyDescent="0.25">
      <c r="A37" s="114"/>
      <c r="B37" s="114"/>
      <c r="C37" s="114"/>
      <c r="D37" s="114"/>
      <c r="E37" s="114"/>
      <c r="F37" s="114"/>
      <c r="G37" s="114"/>
      <c r="H37" s="106"/>
      <c r="I37" s="109"/>
      <c r="J37" s="106"/>
      <c r="K37" s="109"/>
      <c r="L37" s="106"/>
      <c r="M37" s="106"/>
      <c r="N37" s="106"/>
      <c r="O37" s="106"/>
    </row>
    <row r="38" spans="1:15" x14ac:dyDescent="0.25">
      <c r="A38" s="115"/>
      <c r="B38" s="115"/>
      <c r="C38" s="115"/>
      <c r="D38" s="115"/>
      <c r="E38" s="115"/>
      <c r="F38" s="115"/>
      <c r="G38" s="115"/>
    </row>
    <row r="39" spans="1:15" x14ac:dyDescent="0.25">
      <c r="A39" s="115"/>
      <c r="B39" s="115"/>
      <c r="C39" s="115"/>
      <c r="D39" s="115"/>
      <c r="E39" s="115"/>
      <c r="F39" s="115"/>
      <c r="G39" s="115"/>
    </row>
  </sheetData>
  <mergeCells count="7">
    <mergeCell ref="B23:E23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tabSelected="1" zoomScale="85" zoomScaleNormal="85" workbookViewId="0">
      <selection activeCell="B10" sqref="B10:L10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4" t="s">
        <v>0</v>
      </c>
      <c r="C5" s="174"/>
      <c r="D5" s="174"/>
      <c r="E5" s="174"/>
      <c r="F5" s="174"/>
      <c r="G5" s="174"/>
      <c r="H5" s="32"/>
      <c r="I5" s="14"/>
      <c r="J5" s="14"/>
      <c r="K5" s="14"/>
      <c r="L5" s="14"/>
      <c r="M5" s="14"/>
      <c r="N5" s="14"/>
    </row>
    <row r="6" spans="2:14" ht="15.75" x14ac:dyDescent="0.25">
      <c r="B6" s="189" t="s">
        <v>58</v>
      </c>
      <c r="C6" s="189"/>
      <c r="D6" s="189"/>
      <c r="E6" s="189"/>
      <c r="F6" s="189"/>
      <c r="G6" s="189"/>
      <c r="H6" s="33"/>
    </row>
    <row r="7" spans="2:14" ht="15.75" x14ac:dyDescent="0.25">
      <c r="B7" s="174" t="s">
        <v>9</v>
      </c>
      <c r="C7" s="174"/>
      <c r="D7" s="174"/>
      <c r="E7" s="174"/>
      <c r="F7" s="174"/>
      <c r="G7" s="174"/>
      <c r="H7" s="33"/>
    </row>
    <row r="8" spans="2:14" ht="15.75" x14ac:dyDescent="0.25">
      <c r="B8" s="189" t="s">
        <v>147</v>
      </c>
      <c r="C8" s="189"/>
      <c r="D8" s="189"/>
      <c r="E8" s="189"/>
      <c r="F8" s="189"/>
      <c r="G8" s="189"/>
      <c r="H8" s="33"/>
    </row>
    <row r="9" spans="2:14" ht="15.75" x14ac:dyDescent="0.25">
      <c r="B9" s="189" t="s">
        <v>86</v>
      </c>
      <c r="C9" s="189"/>
      <c r="D9" s="189"/>
      <c r="E9" s="189"/>
      <c r="F9" s="189"/>
      <c r="G9" s="189"/>
      <c r="H9" s="33"/>
    </row>
    <row r="10" spans="2:14" ht="15.75" x14ac:dyDescent="0.25">
      <c r="B10" s="179" t="s">
        <v>87</v>
      </c>
      <c r="C10" s="179"/>
      <c r="D10" s="179"/>
      <c r="E10" s="179"/>
      <c r="F10" s="179"/>
      <c r="G10" s="179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1"/>
      <c r="C24" s="71"/>
      <c r="D24" s="71"/>
      <c r="E24" s="71"/>
      <c r="F24" s="33"/>
      <c r="G24" s="33"/>
      <c r="H24" s="33"/>
    </row>
    <row r="25" spans="2:8" ht="15.75" x14ac:dyDescent="0.25">
      <c r="B25" s="71"/>
      <c r="C25" s="71"/>
      <c r="D25" s="71"/>
      <c r="E25" s="71"/>
      <c r="F25" s="33"/>
      <c r="G25" s="33"/>
      <c r="H25" s="33"/>
    </row>
    <row r="26" spans="2:8" ht="15.75" x14ac:dyDescent="0.25">
      <c r="B26" s="71"/>
      <c r="C26" s="71"/>
      <c r="D26" s="71"/>
      <c r="E26" s="71"/>
      <c r="F26" s="33"/>
      <c r="G26" s="33"/>
      <c r="H26" s="33"/>
    </row>
    <row r="27" spans="2:8" ht="15.75" x14ac:dyDescent="0.25">
      <c r="B27" s="71"/>
      <c r="C27" s="71"/>
      <c r="D27" s="71"/>
      <c r="E27" s="71"/>
      <c r="F27" s="33"/>
      <c r="H27" s="33"/>
    </row>
    <row r="28" spans="2:8" ht="15.75" x14ac:dyDescent="0.25">
      <c r="B28" s="71" t="s">
        <v>82</v>
      </c>
      <c r="C28" s="71"/>
      <c r="D28" s="71"/>
      <c r="E28" s="71"/>
      <c r="F28" s="33"/>
    </row>
    <row r="29" spans="2:8" x14ac:dyDescent="0.25">
      <c r="B29" s="71" t="s">
        <v>83</v>
      </c>
      <c r="C29" s="71"/>
      <c r="D29" s="71"/>
      <c r="E29" s="71"/>
    </row>
    <row r="30" spans="2:8" x14ac:dyDescent="0.25">
      <c r="B30" s="71"/>
      <c r="C30" s="71"/>
      <c r="D30" s="71"/>
      <c r="E30" s="71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rgb="FF92D050"/>
    <pageSetUpPr fitToPage="1"/>
  </sheetPr>
  <dimension ref="B2:L108"/>
  <sheetViews>
    <sheetView topLeftCell="B1" workbookViewId="0">
      <selection activeCell="B1" sqref="B1:L52"/>
    </sheetView>
  </sheetViews>
  <sheetFormatPr defaultColWidth="19.140625" defaultRowHeight="15" x14ac:dyDescent="0.25"/>
  <cols>
    <col min="1" max="1" width="0" hidden="1" customWidth="1"/>
  </cols>
  <sheetData>
    <row r="2" spans="2:12" x14ac:dyDescent="0.25">
      <c r="B2" s="147"/>
      <c r="C2" s="148"/>
      <c r="D2" s="148"/>
      <c r="E2" s="148"/>
      <c r="F2" s="190" t="s">
        <v>178</v>
      </c>
      <c r="G2" s="190"/>
      <c r="H2" s="190"/>
      <c r="I2" s="190"/>
      <c r="J2" s="149"/>
      <c r="K2" s="150"/>
      <c r="L2" s="151"/>
    </row>
    <row r="3" spans="2:12" x14ac:dyDescent="0.25">
      <c r="B3" s="147" t="s">
        <v>14</v>
      </c>
      <c r="C3" s="148" t="s">
        <v>117</v>
      </c>
      <c r="D3" s="148" t="s">
        <v>118</v>
      </c>
      <c r="E3" s="148" t="s">
        <v>119</v>
      </c>
      <c r="F3" s="148" t="s">
        <v>120</v>
      </c>
      <c r="G3" s="148" t="s">
        <v>121</v>
      </c>
      <c r="H3" s="152" t="s">
        <v>122</v>
      </c>
      <c r="I3" s="151" t="s">
        <v>123</v>
      </c>
      <c r="J3" s="148" t="s">
        <v>124</v>
      </c>
      <c r="K3" s="151" t="s">
        <v>125</v>
      </c>
      <c r="L3" s="151" t="s">
        <v>126</v>
      </c>
    </row>
    <row r="4" spans="2:12" x14ac:dyDescent="0.25">
      <c r="B4" s="144">
        <v>45116</v>
      </c>
      <c r="C4" s="153">
        <f>+C16</f>
        <v>2160</v>
      </c>
      <c r="D4" s="49" t="str">
        <f>+D16</f>
        <v>(3) Te gejibre y limon</v>
      </c>
      <c r="E4" s="134" t="s">
        <v>158</v>
      </c>
      <c r="F4" s="154">
        <v>10</v>
      </c>
      <c r="G4" s="134"/>
      <c r="H4" s="49" t="s">
        <v>128</v>
      </c>
      <c r="I4" s="155">
        <f>+I16</f>
        <v>200</v>
      </c>
      <c r="J4" s="156">
        <f>+F4*I4</f>
        <v>2000</v>
      </c>
      <c r="K4" s="157">
        <f>+J4*0.18</f>
        <v>360</v>
      </c>
      <c r="L4" s="157">
        <f>+J4+K4</f>
        <v>2360</v>
      </c>
    </row>
    <row r="5" spans="2:12" x14ac:dyDescent="0.25">
      <c r="B5" s="144">
        <v>45116</v>
      </c>
      <c r="C5" s="153">
        <f>+[1]Existencia!$C$159</f>
        <v>2008</v>
      </c>
      <c r="D5" s="49" t="s">
        <v>159</v>
      </c>
      <c r="E5" s="134" t="s">
        <v>158</v>
      </c>
      <c r="F5" s="154">
        <v>3</v>
      </c>
      <c r="G5" s="134"/>
      <c r="H5" s="49" t="s">
        <v>128</v>
      </c>
      <c r="I5" s="155">
        <f>+[1]Existencia!$I$159</f>
        <v>264</v>
      </c>
      <c r="J5" s="156">
        <f>+F5*I5</f>
        <v>792</v>
      </c>
      <c r="K5" s="157">
        <f>+J5*0.18</f>
        <v>142.56</v>
      </c>
      <c r="L5" s="157">
        <f t="shared" ref="L5:L51" si="0">+J5+K5</f>
        <v>934.56</v>
      </c>
    </row>
    <row r="6" spans="2:12" x14ac:dyDescent="0.25">
      <c r="B6" s="144">
        <v>45116</v>
      </c>
      <c r="C6" s="153">
        <f>C15</f>
        <v>2111</v>
      </c>
      <c r="D6" s="49" t="str">
        <f>+D15</f>
        <v>(3) Cremora Nestle 22 onz</v>
      </c>
      <c r="E6" s="134" t="s">
        <v>158</v>
      </c>
      <c r="F6" s="154">
        <v>8</v>
      </c>
      <c r="G6" s="134"/>
      <c r="H6" s="49" t="s">
        <v>128</v>
      </c>
      <c r="I6" s="155">
        <f>+I15</f>
        <v>120</v>
      </c>
      <c r="J6" s="156">
        <f t="shared" ref="J6:J51" si="1">+F6*I6</f>
        <v>960</v>
      </c>
      <c r="K6" s="157">
        <f>+J6*0.18</f>
        <v>172.79999999999998</v>
      </c>
      <c r="L6" s="157">
        <f t="shared" si="0"/>
        <v>1132.8</v>
      </c>
    </row>
    <row r="7" spans="2:12" x14ac:dyDescent="0.25">
      <c r="B7" s="144">
        <v>45116</v>
      </c>
      <c r="C7" s="153">
        <v>2019</v>
      </c>
      <c r="D7" s="49" t="str">
        <f>+[1]Existencia!$D$177</f>
        <v>Cremora Lite</v>
      </c>
      <c r="E7" s="134" t="s">
        <v>158</v>
      </c>
      <c r="F7" s="154">
        <v>3</v>
      </c>
      <c r="G7" s="134"/>
      <c r="H7" s="49" t="s">
        <v>128</v>
      </c>
      <c r="I7" s="155">
        <f>+[1]Existencia!$I$177</f>
        <v>320</v>
      </c>
      <c r="J7" s="156">
        <f t="shared" si="1"/>
        <v>960</v>
      </c>
      <c r="K7" s="157">
        <f t="shared" ref="K7:K51" si="2">+J7*0.18</f>
        <v>172.79999999999998</v>
      </c>
      <c r="L7" s="157">
        <f t="shared" si="0"/>
        <v>1132.8</v>
      </c>
    </row>
    <row r="8" spans="2:12" x14ac:dyDescent="0.25">
      <c r="B8" s="144">
        <v>45116</v>
      </c>
      <c r="C8" s="153">
        <f>+[1]Existencia!$C$246</f>
        <v>2108</v>
      </c>
      <c r="D8" s="49" t="str">
        <f>+[1]Existencia!$D$246</f>
        <v>(2) Fundas Negras baño</v>
      </c>
      <c r="E8" s="134" t="s">
        <v>127</v>
      </c>
      <c r="F8" s="154">
        <v>5</v>
      </c>
      <c r="G8" s="134"/>
      <c r="H8" s="49" t="s">
        <v>128</v>
      </c>
      <c r="I8" s="155">
        <f>+[1]Existencia!$I$246</f>
        <v>330</v>
      </c>
      <c r="J8" s="156">
        <f t="shared" si="1"/>
        <v>1650</v>
      </c>
      <c r="K8" s="157">
        <f t="shared" si="2"/>
        <v>297</v>
      </c>
      <c r="L8" s="157">
        <f t="shared" si="0"/>
        <v>1947</v>
      </c>
    </row>
    <row r="9" spans="2:12" x14ac:dyDescent="0.25">
      <c r="B9" s="144">
        <v>45116</v>
      </c>
      <c r="C9" s="153">
        <f>+[1]Existencia!$C$203</f>
        <v>2040</v>
      </c>
      <c r="D9" s="49" t="str">
        <f>+[1]Existencia!$D$203</f>
        <v>(2) Fundas blancas cocina</v>
      </c>
      <c r="E9" s="134" t="s">
        <v>127</v>
      </c>
      <c r="F9" s="154">
        <v>5</v>
      </c>
      <c r="G9" s="134"/>
      <c r="H9" s="49" t="s">
        <v>128</v>
      </c>
      <c r="I9" s="155">
        <f>+[1]Existencia!$I$203</f>
        <v>190</v>
      </c>
      <c r="J9" s="156">
        <f t="shared" si="1"/>
        <v>950</v>
      </c>
      <c r="K9" s="157">
        <f t="shared" si="2"/>
        <v>171</v>
      </c>
      <c r="L9" s="157">
        <f t="shared" si="0"/>
        <v>1121</v>
      </c>
    </row>
    <row r="10" spans="2:12" x14ac:dyDescent="0.25">
      <c r="B10" s="144">
        <v>45116</v>
      </c>
      <c r="C10" s="153">
        <f>+[1]Existencia!$C$170</f>
        <v>2163</v>
      </c>
      <c r="D10" s="49" t="str">
        <f>+[1]Existencia!$D$170</f>
        <v>(2) Servilletas C-Fold</v>
      </c>
      <c r="E10" s="134" t="s">
        <v>131</v>
      </c>
      <c r="F10" s="154">
        <v>3</v>
      </c>
      <c r="G10" s="134"/>
      <c r="H10" s="49" t="s">
        <v>128</v>
      </c>
      <c r="I10" s="155">
        <f>+[1]Existencia!$I$170</f>
        <v>479.55</v>
      </c>
      <c r="J10" s="156">
        <f t="shared" si="1"/>
        <v>1438.65</v>
      </c>
      <c r="K10" s="157">
        <f>+J10*0.18</f>
        <v>258.95699999999999</v>
      </c>
      <c r="L10" s="157">
        <f t="shared" si="0"/>
        <v>1697.607</v>
      </c>
    </row>
    <row r="11" spans="2:12" x14ac:dyDescent="0.25">
      <c r="B11" s="144">
        <v>45116</v>
      </c>
      <c r="C11" s="153">
        <f>+[1]Existencia!$C$171</f>
        <v>2141</v>
      </c>
      <c r="D11" s="49" t="str">
        <f>+[1]Existencia!$D$171</f>
        <v>(3)Servilletas C-Fold</v>
      </c>
      <c r="E11" s="134" t="s">
        <v>131</v>
      </c>
      <c r="F11" s="154">
        <v>7</v>
      </c>
      <c r="G11" s="134"/>
      <c r="H11" s="49" t="s">
        <v>128</v>
      </c>
      <c r="I11" s="155">
        <f>+[1]Existencia!$I$171</f>
        <v>74</v>
      </c>
      <c r="J11" s="156">
        <f t="shared" si="1"/>
        <v>518</v>
      </c>
      <c r="K11" s="157">
        <f>+J11*0.18</f>
        <v>93.24</v>
      </c>
      <c r="L11" s="157">
        <f t="shared" si="0"/>
        <v>611.24</v>
      </c>
    </row>
    <row r="12" spans="2:12" x14ac:dyDescent="0.25">
      <c r="B12" s="144">
        <v>45116</v>
      </c>
      <c r="C12" s="153">
        <f>+[1]Existencia!$C$227</f>
        <v>2178</v>
      </c>
      <c r="D12" s="49" t="str">
        <f>+[1]Existencia!$D$227</f>
        <v>(4) Gunates para limpieza</v>
      </c>
      <c r="E12" s="134" t="s">
        <v>127</v>
      </c>
      <c r="F12" s="154">
        <v>1</v>
      </c>
      <c r="G12" s="134"/>
      <c r="H12" s="49" t="s">
        <v>128</v>
      </c>
      <c r="I12" s="155">
        <f>+[1]Existencia!$I$227</f>
        <v>350</v>
      </c>
      <c r="J12" s="156">
        <f t="shared" si="1"/>
        <v>350</v>
      </c>
      <c r="K12" s="157">
        <f>+J12*0.18</f>
        <v>63</v>
      </c>
      <c r="L12" s="157">
        <f t="shared" si="0"/>
        <v>413</v>
      </c>
    </row>
    <row r="13" spans="2:12" x14ac:dyDescent="0.25">
      <c r="B13" s="144">
        <v>45116</v>
      </c>
      <c r="C13" s="153">
        <f>+[1]Existencia!$C$122</f>
        <v>1125</v>
      </c>
      <c r="D13" s="49" t="str">
        <f>+[1]Existencia!$D$122</f>
        <v>Carpetas vinyl 3"</v>
      </c>
      <c r="E13" s="134" t="s">
        <v>160</v>
      </c>
      <c r="F13" s="154">
        <v>1</v>
      </c>
      <c r="G13" s="134"/>
      <c r="H13" s="49" t="s">
        <v>161</v>
      </c>
      <c r="I13" s="155">
        <f>+[1]Existencia!$I$122</f>
        <v>288.14</v>
      </c>
      <c r="J13" s="156">
        <f t="shared" si="1"/>
        <v>288.14</v>
      </c>
      <c r="K13" s="157">
        <f t="shared" si="2"/>
        <v>51.865199999999994</v>
      </c>
      <c r="L13" s="157">
        <f t="shared" si="0"/>
        <v>340.0052</v>
      </c>
    </row>
    <row r="14" spans="2:12" x14ac:dyDescent="0.25">
      <c r="B14" s="144">
        <v>45116</v>
      </c>
      <c r="C14" s="153">
        <f>+[1]Existencia!$C$125</f>
        <v>1127</v>
      </c>
      <c r="D14" s="49" t="str">
        <f>+[1]Existencia!$D$125</f>
        <v>Carpetas vinyl 5"</v>
      </c>
      <c r="E14" s="134" t="s">
        <v>160</v>
      </c>
      <c r="F14" s="154">
        <v>1</v>
      </c>
      <c r="G14" s="134"/>
      <c r="H14" s="49" t="s">
        <v>162</v>
      </c>
      <c r="I14" s="155">
        <f>+[1]Existencia!$I$125</f>
        <v>778</v>
      </c>
      <c r="J14" s="156">
        <f t="shared" si="1"/>
        <v>778</v>
      </c>
      <c r="K14" s="157">
        <f t="shared" si="2"/>
        <v>140.04</v>
      </c>
      <c r="L14" s="157">
        <f t="shared" si="0"/>
        <v>918.04</v>
      </c>
    </row>
    <row r="15" spans="2:12" x14ac:dyDescent="0.25">
      <c r="B15" s="144" t="s">
        <v>163</v>
      </c>
      <c r="C15" s="153">
        <f>+[1]Existencia!$C$180</f>
        <v>2111</v>
      </c>
      <c r="D15" s="49" t="str">
        <f>+[1]Existencia!$D$180</f>
        <v>(3) Cremora Nestle 22 onz</v>
      </c>
      <c r="E15" s="134" t="s">
        <v>158</v>
      </c>
      <c r="F15" s="154">
        <v>3</v>
      </c>
      <c r="G15" s="134"/>
      <c r="H15" s="49" t="s">
        <v>128</v>
      </c>
      <c r="I15" s="155">
        <f>+[1]Existencia!$I$180</f>
        <v>120</v>
      </c>
      <c r="J15" s="156">
        <f t="shared" si="1"/>
        <v>360</v>
      </c>
      <c r="K15" s="157">
        <f t="shared" si="2"/>
        <v>64.8</v>
      </c>
      <c r="L15" s="157">
        <f t="shared" si="0"/>
        <v>424.8</v>
      </c>
    </row>
    <row r="16" spans="2:12" x14ac:dyDescent="0.25">
      <c r="B16" s="144" t="s">
        <v>163</v>
      </c>
      <c r="C16" s="153">
        <f>+[1]Existencia!$C$188</f>
        <v>2160</v>
      </c>
      <c r="D16" s="49" t="str">
        <f>+[1]Existencia!$D$188</f>
        <v>(3) Te gejibre y limon</v>
      </c>
      <c r="E16" s="134" t="s">
        <v>158</v>
      </c>
      <c r="F16" s="154">
        <v>4</v>
      </c>
      <c r="G16" s="134"/>
      <c r="H16" s="49" t="s">
        <v>128</v>
      </c>
      <c r="I16" s="155">
        <f>+[1]Existencia!$I$188</f>
        <v>200</v>
      </c>
      <c r="J16" s="156">
        <f t="shared" si="1"/>
        <v>800</v>
      </c>
      <c r="K16" s="157">
        <f t="shared" si="2"/>
        <v>144</v>
      </c>
      <c r="L16" s="157">
        <f t="shared" si="0"/>
        <v>944</v>
      </c>
    </row>
    <row r="17" spans="2:12" x14ac:dyDescent="0.25">
      <c r="B17" s="144" t="s">
        <v>163</v>
      </c>
      <c r="C17" s="153">
        <f>+[1]Existencia!$C$175</f>
        <v>2106</v>
      </c>
      <c r="D17" s="49" t="str">
        <f>+[1]Existencia!$D$175</f>
        <v>Azucar parda</v>
      </c>
      <c r="E17" s="134" t="s">
        <v>158</v>
      </c>
      <c r="F17" s="154">
        <v>3</v>
      </c>
      <c r="G17" s="134"/>
      <c r="H17" s="49" t="s">
        <v>128</v>
      </c>
      <c r="I17" s="155">
        <f>+[1]Existencia!$I$175</f>
        <v>207</v>
      </c>
      <c r="J17" s="156">
        <f t="shared" si="1"/>
        <v>621</v>
      </c>
      <c r="K17" s="157">
        <f>+J17*0.16</f>
        <v>99.36</v>
      </c>
      <c r="L17" s="157">
        <f t="shared" si="0"/>
        <v>720.36</v>
      </c>
    </row>
    <row r="18" spans="2:12" x14ac:dyDescent="0.25">
      <c r="B18" s="144" t="s">
        <v>163</v>
      </c>
      <c r="C18" s="153">
        <f>+[1]Existencia!$C$173</f>
        <v>2017</v>
      </c>
      <c r="D18" s="49" t="str">
        <f>+[1]Existencia!$D$173</f>
        <v>Azucar Blanca</v>
      </c>
      <c r="E18" s="134" t="s">
        <v>158</v>
      </c>
      <c r="F18" s="154">
        <v>3</v>
      </c>
      <c r="G18" s="134"/>
      <c r="H18" s="49" t="s">
        <v>128</v>
      </c>
      <c r="I18" s="155">
        <f>+[1]Existencia!$I$173</f>
        <v>170</v>
      </c>
      <c r="J18" s="156">
        <f t="shared" si="1"/>
        <v>510</v>
      </c>
      <c r="K18" s="157">
        <f>+J18*0.16</f>
        <v>81.600000000000009</v>
      </c>
      <c r="L18" s="157">
        <f t="shared" si="0"/>
        <v>591.6</v>
      </c>
    </row>
    <row r="19" spans="2:12" x14ac:dyDescent="0.25">
      <c r="B19" s="144" t="s">
        <v>163</v>
      </c>
      <c r="C19" s="153">
        <f>+[1]Existencia!$C$191</f>
        <v>2035</v>
      </c>
      <c r="D19" s="49" t="str">
        <f>+[1]Existencia!$D$191</f>
        <v>(2) Vasos plasticos No. 10</v>
      </c>
      <c r="E19" s="134" t="s">
        <v>127</v>
      </c>
      <c r="F19" s="154">
        <v>6</v>
      </c>
      <c r="G19" s="134"/>
      <c r="H19" s="49" t="s">
        <v>128</v>
      </c>
      <c r="I19" s="155">
        <f>+[1]Existencia!$I$191</f>
        <v>455</v>
      </c>
      <c r="J19" s="156">
        <f t="shared" si="1"/>
        <v>2730</v>
      </c>
      <c r="K19" s="157">
        <f t="shared" si="2"/>
        <v>491.4</v>
      </c>
      <c r="L19" s="157">
        <f t="shared" si="0"/>
        <v>3221.4</v>
      </c>
    </row>
    <row r="20" spans="2:12" x14ac:dyDescent="0.25">
      <c r="B20" s="144" t="s">
        <v>163</v>
      </c>
      <c r="C20" s="153">
        <f>+[1]Existencia!$C$249</f>
        <v>2099</v>
      </c>
      <c r="D20" s="158" t="str">
        <f>+[1]Existencia!$D$249</f>
        <v>(2)Endulzante Splenda</v>
      </c>
      <c r="E20" s="134" t="s">
        <v>158</v>
      </c>
      <c r="F20" s="154">
        <v>2</v>
      </c>
      <c r="G20" s="134"/>
      <c r="H20" s="49" t="s">
        <v>128</v>
      </c>
      <c r="I20" s="155">
        <f>+[1]Existencia!$I$249</f>
        <v>396</v>
      </c>
      <c r="J20" s="156">
        <f t="shared" si="1"/>
        <v>792</v>
      </c>
      <c r="K20" s="157">
        <f t="shared" si="2"/>
        <v>142.56</v>
      </c>
      <c r="L20" s="157">
        <f t="shared" si="0"/>
        <v>934.56</v>
      </c>
    </row>
    <row r="21" spans="2:12" x14ac:dyDescent="0.25">
      <c r="B21" s="144" t="s">
        <v>163</v>
      </c>
      <c r="C21" s="153">
        <f>+[1]Existencia!$C$185</f>
        <v>2161</v>
      </c>
      <c r="D21" s="158" t="str">
        <f>+[1]Existencia!$D$185</f>
        <v>(2) Vasos de papel No. 7</v>
      </c>
      <c r="E21" s="134" t="s">
        <v>127</v>
      </c>
      <c r="F21" s="154">
        <v>7</v>
      </c>
      <c r="G21" s="134"/>
      <c r="H21" s="49" t="s">
        <v>128</v>
      </c>
      <c r="I21" s="155">
        <f>+[1]Existencia!$I$185</f>
        <v>230</v>
      </c>
      <c r="J21" s="156">
        <f t="shared" si="1"/>
        <v>1610</v>
      </c>
      <c r="K21" s="157">
        <f t="shared" si="2"/>
        <v>289.8</v>
      </c>
      <c r="L21" s="157">
        <f t="shared" si="0"/>
        <v>1899.8</v>
      </c>
    </row>
    <row r="22" spans="2:12" x14ac:dyDescent="0.25">
      <c r="B22" s="144" t="s">
        <v>163</v>
      </c>
      <c r="C22" s="153">
        <f>+[1]Existencia!$C$171</f>
        <v>2141</v>
      </c>
      <c r="D22" s="49" t="str">
        <f>+D11</f>
        <v>(3)Servilletas C-Fold</v>
      </c>
      <c r="E22" s="134" t="s">
        <v>164</v>
      </c>
      <c r="F22" s="154">
        <v>10</v>
      </c>
      <c r="G22" s="134"/>
      <c r="H22" s="49" t="s">
        <v>128</v>
      </c>
      <c r="I22" s="155">
        <f>+I11</f>
        <v>74</v>
      </c>
      <c r="J22" s="156">
        <f t="shared" si="1"/>
        <v>740</v>
      </c>
      <c r="K22" s="157">
        <f t="shared" si="2"/>
        <v>133.19999999999999</v>
      </c>
      <c r="L22" s="157">
        <f t="shared" si="0"/>
        <v>873.2</v>
      </c>
    </row>
    <row r="23" spans="2:12" x14ac:dyDescent="0.25">
      <c r="B23" s="144" t="s">
        <v>163</v>
      </c>
      <c r="C23" s="153">
        <f>+[1]Existencia!$C$219</f>
        <v>2040</v>
      </c>
      <c r="D23" s="49" t="str">
        <f>+[1]Existencia!$D$219</f>
        <v xml:space="preserve">Lavaplatos liquido </v>
      </c>
      <c r="E23" s="134" t="s">
        <v>165</v>
      </c>
      <c r="F23" s="154">
        <v>2</v>
      </c>
      <c r="G23" s="134"/>
      <c r="H23" s="49" t="s">
        <v>128</v>
      </c>
      <c r="I23" s="155">
        <f>+[1]Existencia!$I$219</f>
        <v>190</v>
      </c>
      <c r="J23" s="156">
        <f t="shared" si="1"/>
        <v>380</v>
      </c>
      <c r="K23" s="157">
        <f t="shared" si="2"/>
        <v>68.399999999999991</v>
      </c>
      <c r="L23" s="157">
        <f t="shared" si="0"/>
        <v>448.4</v>
      </c>
    </row>
    <row r="24" spans="2:12" x14ac:dyDescent="0.25">
      <c r="B24" s="144" t="s">
        <v>163</v>
      </c>
      <c r="C24" s="153">
        <f>+[1]Existencia!$C$206</f>
        <v>2041</v>
      </c>
      <c r="D24" s="49" t="str">
        <f>+[1]Existencia!$D$206</f>
        <v>Detergente en polvo</v>
      </c>
      <c r="E24" s="134" t="s">
        <v>165</v>
      </c>
      <c r="F24" s="154">
        <v>1</v>
      </c>
      <c r="G24" s="134"/>
      <c r="H24" s="49" t="s">
        <v>128</v>
      </c>
      <c r="I24" s="155">
        <f>+[1]Existencia!$I$206</f>
        <v>120</v>
      </c>
      <c r="J24" s="156">
        <f t="shared" si="1"/>
        <v>120</v>
      </c>
      <c r="K24" s="157">
        <f t="shared" si="2"/>
        <v>21.599999999999998</v>
      </c>
      <c r="L24" s="157">
        <f t="shared" si="0"/>
        <v>141.6</v>
      </c>
    </row>
    <row r="25" spans="2:12" x14ac:dyDescent="0.25">
      <c r="B25" s="144" t="s">
        <v>163</v>
      </c>
      <c r="C25" s="153">
        <f>+[1]Existencia!$C$210</f>
        <v>2113</v>
      </c>
      <c r="D25" s="49" t="str">
        <f>+[1]Existencia!$D$210</f>
        <v>(2) Detergente liquido pisos</v>
      </c>
      <c r="E25" s="134" t="s">
        <v>165</v>
      </c>
      <c r="F25" s="154">
        <v>2</v>
      </c>
      <c r="G25" s="134"/>
      <c r="H25" s="49" t="s">
        <v>128</v>
      </c>
      <c r="I25" s="155">
        <f>+[1]Existencia!$I$210</f>
        <v>330</v>
      </c>
      <c r="J25" s="156">
        <f t="shared" si="1"/>
        <v>660</v>
      </c>
      <c r="K25" s="157">
        <f t="shared" si="2"/>
        <v>118.8</v>
      </c>
      <c r="L25" s="157">
        <f t="shared" si="0"/>
        <v>778.8</v>
      </c>
    </row>
    <row r="26" spans="2:12" x14ac:dyDescent="0.25">
      <c r="B26" s="144" t="s">
        <v>163</v>
      </c>
      <c r="C26" s="153">
        <f>+[1]Existencia!$C$205</f>
        <v>2034</v>
      </c>
      <c r="D26" s="49" t="str">
        <f>+[1]Existencia!$D$205</f>
        <v>Cloro</v>
      </c>
      <c r="E26" s="134" t="s">
        <v>165</v>
      </c>
      <c r="F26" s="154">
        <v>2</v>
      </c>
      <c r="G26" s="134"/>
      <c r="H26" s="49" t="s">
        <v>128</v>
      </c>
      <c r="I26" s="155">
        <f>+[1]Existencia!$I$205</f>
        <v>80</v>
      </c>
      <c r="J26" s="156">
        <f t="shared" si="1"/>
        <v>160</v>
      </c>
      <c r="K26" s="157">
        <f t="shared" si="2"/>
        <v>28.799999999999997</v>
      </c>
      <c r="L26" s="157">
        <f t="shared" si="0"/>
        <v>188.8</v>
      </c>
    </row>
    <row r="27" spans="2:12" ht="13.5" customHeight="1" x14ac:dyDescent="0.25">
      <c r="B27" s="144" t="s">
        <v>163</v>
      </c>
      <c r="C27" s="153">
        <f>+[1]Existencia!$C$195</f>
        <v>2113</v>
      </c>
      <c r="D27" s="49" t="str">
        <f>+[1]Existencia!$D$195</f>
        <v>(3) Servilletas</v>
      </c>
      <c r="E27" s="134" t="s">
        <v>131</v>
      </c>
      <c r="F27" s="154">
        <v>1</v>
      </c>
      <c r="G27" s="134"/>
      <c r="H27" s="49" t="s">
        <v>128</v>
      </c>
      <c r="I27" s="155">
        <f>+[1]Existencia!$I$195</f>
        <v>330</v>
      </c>
      <c r="J27" s="156">
        <f t="shared" si="1"/>
        <v>330</v>
      </c>
      <c r="K27" s="157">
        <f t="shared" si="2"/>
        <v>59.4</v>
      </c>
      <c r="L27" s="157">
        <f t="shared" si="0"/>
        <v>389.4</v>
      </c>
    </row>
    <row r="28" spans="2:12" x14ac:dyDescent="0.25">
      <c r="B28" s="144" t="s">
        <v>163</v>
      </c>
      <c r="C28" s="153">
        <f>+C11</f>
        <v>2141</v>
      </c>
      <c r="D28" s="158" t="str">
        <f>+D11</f>
        <v>(3)Servilletas C-Fold</v>
      </c>
      <c r="E28" s="134" t="s">
        <v>131</v>
      </c>
      <c r="F28" s="154">
        <v>10</v>
      </c>
      <c r="G28" s="134"/>
      <c r="H28" s="49" t="s">
        <v>128</v>
      </c>
      <c r="I28" s="155">
        <f>+I11</f>
        <v>74</v>
      </c>
      <c r="J28" s="156">
        <f t="shared" si="1"/>
        <v>740</v>
      </c>
      <c r="K28" s="157">
        <f t="shared" si="2"/>
        <v>133.19999999999999</v>
      </c>
      <c r="L28" s="157">
        <f t="shared" si="0"/>
        <v>873.2</v>
      </c>
    </row>
    <row r="29" spans="2:12" x14ac:dyDescent="0.25">
      <c r="B29" s="144" t="s">
        <v>163</v>
      </c>
      <c r="C29" s="153">
        <f>+[1]Existencia!$C$255</f>
        <v>2058</v>
      </c>
      <c r="D29" s="158" t="str">
        <f>+[1]Existencia!$D$255</f>
        <v>platos desechables No.7</v>
      </c>
      <c r="E29" s="134" t="s">
        <v>160</v>
      </c>
      <c r="F29" s="154">
        <v>2</v>
      </c>
      <c r="G29" s="134"/>
      <c r="H29" s="49" t="s">
        <v>128</v>
      </c>
      <c r="I29" s="155">
        <f>+[1]Existencia!$I$255</f>
        <v>235</v>
      </c>
      <c r="J29" s="156">
        <f t="shared" si="1"/>
        <v>470</v>
      </c>
      <c r="K29" s="157">
        <f t="shared" si="2"/>
        <v>84.6</v>
      </c>
      <c r="L29" s="157">
        <f t="shared" si="0"/>
        <v>554.6</v>
      </c>
    </row>
    <row r="30" spans="2:12" x14ac:dyDescent="0.25">
      <c r="B30" s="144" t="s">
        <v>166</v>
      </c>
      <c r="C30" s="153">
        <f>+[1]Existencia!$C$16</f>
        <v>1010</v>
      </c>
      <c r="D30" s="49" t="str">
        <f>+[1]Existencia!$D$16</f>
        <v xml:space="preserve">Folder 8½ X 11 </v>
      </c>
      <c r="E30" s="134" t="s">
        <v>160</v>
      </c>
      <c r="F30" s="154">
        <v>20</v>
      </c>
      <c r="G30" s="134"/>
      <c r="H30" s="49" t="s">
        <v>167</v>
      </c>
      <c r="I30" s="155">
        <f>+[1]Existencia!$I$16</f>
        <v>3.15</v>
      </c>
      <c r="J30" s="156">
        <f t="shared" si="1"/>
        <v>63</v>
      </c>
      <c r="K30" s="157">
        <f t="shared" si="2"/>
        <v>11.34</v>
      </c>
      <c r="L30" s="157">
        <f t="shared" si="0"/>
        <v>74.34</v>
      </c>
    </row>
    <row r="31" spans="2:12" x14ac:dyDescent="0.25">
      <c r="B31" s="144" t="s">
        <v>166</v>
      </c>
      <c r="C31" s="153">
        <f>+[1]Existencia!$C$28</f>
        <v>1021</v>
      </c>
      <c r="D31" s="159" t="str">
        <f>+[1]Existencia!$D$28</f>
        <v>Sobres Manila 81/2 X 11</v>
      </c>
      <c r="E31" s="134" t="s">
        <v>160</v>
      </c>
      <c r="F31" s="154">
        <v>50</v>
      </c>
      <c r="G31" s="134"/>
      <c r="H31" s="49" t="s">
        <v>132</v>
      </c>
      <c r="I31" s="155">
        <f>+[1]Existencia!$I$28</f>
        <v>2.1</v>
      </c>
      <c r="J31" s="156">
        <f t="shared" si="1"/>
        <v>105</v>
      </c>
      <c r="K31" s="157">
        <f t="shared" si="2"/>
        <v>18.899999999999999</v>
      </c>
      <c r="L31" s="157">
        <f t="shared" si="0"/>
        <v>123.9</v>
      </c>
    </row>
    <row r="32" spans="2:12" x14ac:dyDescent="0.25">
      <c r="B32" s="144" t="s">
        <v>166</v>
      </c>
      <c r="C32" s="153">
        <f>+[1]Existencia!$C$243</f>
        <v>2051</v>
      </c>
      <c r="D32" s="49" t="str">
        <f>+[1]Existencia!$D$243</f>
        <v xml:space="preserve">Paper Clips 50mm </v>
      </c>
      <c r="E32" s="134" t="s">
        <v>160</v>
      </c>
      <c r="F32" s="154">
        <v>1</v>
      </c>
      <c r="G32" s="134"/>
      <c r="H32" s="49" t="s">
        <v>132</v>
      </c>
      <c r="I32" s="157">
        <f>+[1]Existencia!$I$243</f>
        <v>35</v>
      </c>
      <c r="J32" s="156">
        <f t="shared" si="1"/>
        <v>35</v>
      </c>
      <c r="K32" s="157">
        <f t="shared" si="2"/>
        <v>6.3</v>
      </c>
      <c r="L32" s="157">
        <f t="shared" si="0"/>
        <v>41.3</v>
      </c>
    </row>
    <row r="33" spans="2:12" x14ac:dyDescent="0.25">
      <c r="B33" s="144" t="s">
        <v>166</v>
      </c>
      <c r="C33" s="153">
        <f>+[1]Existencia!$C$69</f>
        <v>1068</v>
      </c>
      <c r="D33" s="49" t="str">
        <f>+[1]Existencia!$D$69</f>
        <v>Paper Clips 33mm</v>
      </c>
      <c r="E33" s="134" t="s">
        <v>160</v>
      </c>
      <c r="F33" s="154">
        <v>1</v>
      </c>
      <c r="G33" s="134"/>
      <c r="H33" s="49" t="s">
        <v>132</v>
      </c>
      <c r="I33" s="157">
        <f>+[1]Existencia!$I$69</f>
        <v>14</v>
      </c>
      <c r="J33" s="156">
        <f t="shared" si="1"/>
        <v>14</v>
      </c>
      <c r="K33" s="157">
        <f t="shared" si="2"/>
        <v>2.52</v>
      </c>
      <c r="L33" s="157">
        <f t="shared" si="0"/>
        <v>16.52</v>
      </c>
    </row>
    <row r="34" spans="2:12" x14ac:dyDescent="0.25">
      <c r="B34" s="144" t="s">
        <v>166</v>
      </c>
      <c r="C34" s="153">
        <f>+[1]Existencia!$C$45</f>
        <v>1038</v>
      </c>
      <c r="D34" s="158" t="str">
        <f>+[1]Existencia!$D$45</f>
        <v>Lapiceros Talbot Azul</v>
      </c>
      <c r="E34" s="134" t="s">
        <v>160</v>
      </c>
      <c r="F34" s="154">
        <v>1</v>
      </c>
      <c r="G34" s="134"/>
      <c r="H34" s="49" t="s">
        <v>130</v>
      </c>
      <c r="I34" s="157">
        <f>+[1]Existencia!$I$45</f>
        <v>6.3</v>
      </c>
      <c r="J34" s="156">
        <f t="shared" si="1"/>
        <v>6.3</v>
      </c>
      <c r="K34" s="157">
        <v>0</v>
      </c>
      <c r="L34" s="157">
        <f t="shared" si="0"/>
        <v>6.3</v>
      </c>
    </row>
    <row r="35" spans="2:12" x14ac:dyDescent="0.25">
      <c r="B35" s="144" t="s">
        <v>166</v>
      </c>
      <c r="C35" s="153">
        <f>+[1]Existencia!$C$229</f>
        <v>2044</v>
      </c>
      <c r="D35" s="49" t="str">
        <f>+[1]Existencia!$D$229</f>
        <v>Tenedores plasticos</v>
      </c>
      <c r="E35" s="134" t="s">
        <v>127</v>
      </c>
      <c r="F35" s="154">
        <v>1</v>
      </c>
      <c r="G35" s="134"/>
      <c r="H35" s="49" t="s">
        <v>128</v>
      </c>
      <c r="I35" s="157">
        <f>+[1]Existencia!$I$229</f>
        <v>215</v>
      </c>
      <c r="J35" s="156">
        <f t="shared" si="1"/>
        <v>215</v>
      </c>
      <c r="K35" s="157">
        <f t="shared" si="2"/>
        <v>38.699999999999996</v>
      </c>
      <c r="L35" s="157">
        <f t="shared" si="0"/>
        <v>253.7</v>
      </c>
    </row>
    <row r="36" spans="2:12" x14ac:dyDescent="0.25">
      <c r="B36" s="144" t="s">
        <v>166</v>
      </c>
      <c r="C36" s="153">
        <f>+[1]Existencia!$C$228</f>
        <v>2043</v>
      </c>
      <c r="D36" s="49" t="str">
        <f>+[1]Existencia!$D$228</f>
        <v>Cuchara plasticas</v>
      </c>
      <c r="E36" s="134" t="s">
        <v>127</v>
      </c>
      <c r="F36" s="154">
        <v>5</v>
      </c>
      <c r="G36" s="134"/>
      <c r="H36" s="49" t="s">
        <v>128</v>
      </c>
      <c r="I36" s="157">
        <f>+[1]Existencia!$I$228</f>
        <v>14.3</v>
      </c>
      <c r="J36" s="156">
        <f t="shared" si="1"/>
        <v>71.5</v>
      </c>
      <c r="K36" s="157">
        <f t="shared" si="2"/>
        <v>12.87</v>
      </c>
      <c r="L36" s="157">
        <f t="shared" si="0"/>
        <v>84.37</v>
      </c>
    </row>
    <row r="37" spans="2:12" x14ac:dyDescent="0.25">
      <c r="B37" s="144" t="s">
        <v>166</v>
      </c>
      <c r="C37" s="153">
        <f>+[1]Existencia!$C$234</f>
        <v>2047</v>
      </c>
      <c r="D37" s="49" t="str">
        <f>+[1]Existencia!$D$234</f>
        <v>Platos desechables No. 9</v>
      </c>
      <c r="E37" s="134" t="s">
        <v>127</v>
      </c>
      <c r="F37" s="154">
        <v>7</v>
      </c>
      <c r="G37" s="134"/>
      <c r="H37" s="49" t="s">
        <v>128</v>
      </c>
      <c r="I37" s="157">
        <f>+[1]Existencia!$I$234</f>
        <v>66</v>
      </c>
      <c r="J37" s="156">
        <f t="shared" si="1"/>
        <v>462</v>
      </c>
      <c r="K37" s="157">
        <f t="shared" si="2"/>
        <v>83.16</v>
      </c>
      <c r="L37" s="157">
        <f t="shared" si="0"/>
        <v>545.16</v>
      </c>
    </row>
    <row r="38" spans="2:12" x14ac:dyDescent="0.25">
      <c r="B38" s="144" t="s">
        <v>166</v>
      </c>
      <c r="C38" s="153">
        <f>+[1]Existencia!$C$231</f>
        <v>2122</v>
      </c>
      <c r="D38" s="49" t="str">
        <f>+[1]Existencia!$D$231</f>
        <v>(2) Platos deschables No.6</v>
      </c>
      <c r="E38" s="134" t="s">
        <v>127</v>
      </c>
      <c r="F38" s="154">
        <v>5</v>
      </c>
      <c r="G38" s="134"/>
      <c r="H38" s="49" t="s">
        <v>128</v>
      </c>
      <c r="I38" s="157">
        <f>+[1]Existencia!$I$231</f>
        <v>102</v>
      </c>
      <c r="J38" s="156">
        <f t="shared" si="1"/>
        <v>510</v>
      </c>
      <c r="K38" s="157">
        <f t="shared" si="2"/>
        <v>91.8</v>
      </c>
      <c r="L38" s="157">
        <f t="shared" si="0"/>
        <v>601.79999999999995</v>
      </c>
    </row>
    <row r="39" spans="2:12" s="143" customFormat="1" x14ac:dyDescent="0.25">
      <c r="B39" s="144" t="s">
        <v>166</v>
      </c>
      <c r="C39" s="153">
        <f>+[1]Existencia!$C$99</f>
        <v>1097</v>
      </c>
      <c r="D39" s="49" t="str">
        <f>+[1]Existencia!$D$99</f>
        <v>Clips Billeteros 25mm</v>
      </c>
      <c r="E39" s="134" t="s">
        <v>160</v>
      </c>
      <c r="F39" s="154">
        <v>1</v>
      </c>
      <c r="G39" s="134"/>
      <c r="H39" s="49" t="s">
        <v>129</v>
      </c>
      <c r="I39" s="157">
        <f>+[1]Existencia!$I$99</f>
        <v>42</v>
      </c>
      <c r="J39" s="156">
        <f t="shared" si="1"/>
        <v>42</v>
      </c>
      <c r="K39" s="157">
        <f t="shared" si="2"/>
        <v>7.56</v>
      </c>
      <c r="L39" s="157">
        <f t="shared" si="0"/>
        <v>49.56</v>
      </c>
    </row>
    <row r="40" spans="2:12" s="143" customFormat="1" x14ac:dyDescent="0.25">
      <c r="B40" s="144" t="s">
        <v>166</v>
      </c>
      <c r="C40" s="153">
        <f>+[1]Existencia!$C$95</f>
        <v>1093</v>
      </c>
      <c r="D40" s="49" t="str">
        <f>+[1]Existencia!$D$95</f>
        <v>Clips Billeteros 41mm</v>
      </c>
      <c r="E40" s="134" t="s">
        <v>160</v>
      </c>
      <c r="F40" s="154">
        <v>2</v>
      </c>
      <c r="G40" s="134"/>
      <c r="H40" s="49" t="s">
        <v>129</v>
      </c>
      <c r="I40" s="157">
        <f>+[1]Existencia!$I$95</f>
        <v>65</v>
      </c>
      <c r="J40" s="156">
        <f t="shared" si="1"/>
        <v>130</v>
      </c>
      <c r="K40" s="157">
        <f t="shared" si="2"/>
        <v>23.4</v>
      </c>
      <c r="L40" s="157">
        <f t="shared" si="0"/>
        <v>153.4</v>
      </c>
    </row>
    <row r="41" spans="2:12" s="143" customFormat="1" x14ac:dyDescent="0.25">
      <c r="B41" s="144" t="s">
        <v>166</v>
      </c>
      <c r="C41" s="153">
        <f>+[1]Existencia!$C$7</f>
        <v>1000</v>
      </c>
      <c r="D41" s="49" t="str">
        <f>+[1]Existencia!$D$7</f>
        <v xml:space="preserve">Papel Bond 8½ X 11 </v>
      </c>
      <c r="E41" s="134" t="s">
        <v>168</v>
      </c>
      <c r="F41" s="154">
        <v>6</v>
      </c>
      <c r="G41" s="134"/>
      <c r="H41" s="49" t="s">
        <v>169</v>
      </c>
      <c r="I41" s="157">
        <f>+[1]Existencia!$I$7</f>
        <v>305</v>
      </c>
      <c r="J41" s="156">
        <f t="shared" si="1"/>
        <v>1830</v>
      </c>
      <c r="K41" s="157">
        <f t="shared" si="2"/>
        <v>329.4</v>
      </c>
      <c r="L41" s="157">
        <f t="shared" si="0"/>
        <v>2159.4</v>
      </c>
    </row>
    <row r="42" spans="2:12" s="143" customFormat="1" x14ac:dyDescent="0.25">
      <c r="B42" s="144" t="s">
        <v>166</v>
      </c>
      <c r="C42" s="153">
        <f>+[1]Existencia!$C$200</f>
        <v>2104</v>
      </c>
      <c r="D42" s="49" t="str">
        <f>+[1]Existencia!$D$200</f>
        <v>(2) Suapes</v>
      </c>
      <c r="E42" s="134" t="s">
        <v>165</v>
      </c>
      <c r="F42" s="154">
        <v>2</v>
      </c>
      <c r="G42" s="134"/>
      <c r="H42" s="49" t="s">
        <v>128</v>
      </c>
      <c r="I42" s="157">
        <f>+[1]Existencia!$I$200</f>
        <v>377</v>
      </c>
      <c r="J42" s="156">
        <f t="shared" si="1"/>
        <v>754</v>
      </c>
      <c r="K42" s="157">
        <f t="shared" si="2"/>
        <v>135.72</v>
      </c>
      <c r="L42" s="157">
        <f t="shared" si="0"/>
        <v>889.72</v>
      </c>
    </row>
    <row r="43" spans="2:12" s="143" customFormat="1" x14ac:dyDescent="0.25">
      <c r="B43" s="144" t="s">
        <v>166</v>
      </c>
      <c r="C43" s="153">
        <f>+[1]Existencia!$C$55</f>
        <v>1051</v>
      </c>
      <c r="D43" s="49" t="str">
        <f>+[1]Existencia!$D$55</f>
        <v>Libretas Peq. Blanca rayada</v>
      </c>
      <c r="E43" s="134" t="s">
        <v>160</v>
      </c>
      <c r="F43" s="154">
        <v>20</v>
      </c>
      <c r="G43" s="134"/>
      <c r="H43" s="49" t="s">
        <v>170</v>
      </c>
      <c r="I43" s="157">
        <f>+[1]Existencia!$I$55</f>
        <v>30</v>
      </c>
      <c r="J43" s="156">
        <f t="shared" si="1"/>
        <v>600</v>
      </c>
      <c r="K43" s="157">
        <f t="shared" si="2"/>
        <v>108</v>
      </c>
      <c r="L43" s="157">
        <f t="shared" si="0"/>
        <v>708</v>
      </c>
    </row>
    <row r="44" spans="2:12" s="143" customFormat="1" x14ac:dyDescent="0.25">
      <c r="B44" s="144" t="s">
        <v>166</v>
      </c>
      <c r="C44" s="153">
        <f>+[1]Existencia!$C$44</f>
        <v>1037</v>
      </c>
      <c r="D44" s="49" t="str">
        <f>+[1]Existencia!$D$44</f>
        <v>Lapiceros Azules Pelikan Pointec</v>
      </c>
      <c r="E44" s="134" t="s">
        <v>160</v>
      </c>
      <c r="F44" s="154">
        <v>24</v>
      </c>
      <c r="G44" s="134"/>
      <c r="H44" s="49" t="s">
        <v>170</v>
      </c>
      <c r="I44" s="157">
        <f>+[1]Existencia!$I$44</f>
        <v>9</v>
      </c>
      <c r="J44" s="156">
        <f t="shared" si="1"/>
        <v>216</v>
      </c>
      <c r="K44" s="157">
        <f t="shared" si="2"/>
        <v>38.879999999999995</v>
      </c>
      <c r="L44" s="157">
        <f t="shared" si="0"/>
        <v>254.88</v>
      </c>
    </row>
    <row r="45" spans="2:12" s="143" customFormat="1" x14ac:dyDescent="0.25">
      <c r="B45" s="144" t="s">
        <v>171</v>
      </c>
      <c r="C45" s="153">
        <f>+C19</f>
        <v>2035</v>
      </c>
      <c r="D45" s="49" t="s">
        <v>172</v>
      </c>
      <c r="E45" s="134" t="s">
        <v>127</v>
      </c>
      <c r="F45" s="154">
        <v>10</v>
      </c>
      <c r="G45" s="134"/>
      <c r="H45" s="49" t="s">
        <v>128</v>
      </c>
      <c r="I45" s="157">
        <f>+I19</f>
        <v>455</v>
      </c>
      <c r="J45" s="156">
        <f t="shared" si="1"/>
        <v>4550</v>
      </c>
      <c r="K45" s="157">
        <f t="shared" si="2"/>
        <v>819</v>
      </c>
      <c r="L45" s="157">
        <f t="shared" si="0"/>
        <v>5369</v>
      </c>
    </row>
    <row r="46" spans="2:12" s="143" customFormat="1" x14ac:dyDescent="0.25">
      <c r="B46" s="144" t="s">
        <v>171</v>
      </c>
      <c r="C46" s="153">
        <f>+C21</f>
        <v>2161</v>
      </c>
      <c r="D46" s="49" t="s">
        <v>173</v>
      </c>
      <c r="E46" s="134" t="s">
        <v>127</v>
      </c>
      <c r="F46" s="154">
        <v>5</v>
      </c>
      <c r="G46" s="134"/>
      <c r="H46" s="49" t="s">
        <v>128</v>
      </c>
      <c r="I46" s="157">
        <f>+I21</f>
        <v>230</v>
      </c>
      <c r="J46" s="156">
        <f t="shared" si="1"/>
        <v>1150</v>
      </c>
      <c r="K46" s="157">
        <f t="shared" si="2"/>
        <v>207</v>
      </c>
      <c r="L46" s="157">
        <f t="shared" si="0"/>
        <v>1357</v>
      </c>
    </row>
    <row r="47" spans="2:12" s="143" customFormat="1" x14ac:dyDescent="0.25">
      <c r="B47" s="144" t="s">
        <v>145</v>
      </c>
      <c r="C47" s="153">
        <f>+C38</f>
        <v>2122</v>
      </c>
      <c r="D47" s="49" t="s">
        <v>174</v>
      </c>
      <c r="E47" s="134" t="s">
        <v>127</v>
      </c>
      <c r="F47" s="154">
        <v>2</v>
      </c>
      <c r="G47" s="134"/>
      <c r="H47" s="49" t="s">
        <v>128</v>
      </c>
      <c r="I47" s="157">
        <f>+I38</f>
        <v>102</v>
      </c>
      <c r="J47" s="156">
        <f t="shared" si="1"/>
        <v>204</v>
      </c>
      <c r="K47" s="157">
        <f t="shared" si="2"/>
        <v>36.72</v>
      </c>
      <c r="L47" s="157">
        <f t="shared" si="0"/>
        <v>240.72</v>
      </c>
    </row>
    <row r="48" spans="2:12" s="143" customFormat="1" x14ac:dyDescent="0.25">
      <c r="B48" s="144" t="s">
        <v>145</v>
      </c>
      <c r="C48" s="153">
        <f>+C37</f>
        <v>2047</v>
      </c>
      <c r="D48" s="49" t="s">
        <v>175</v>
      </c>
      <c r="E48" s="134" t="s">
        <v>127</v>
      </c>
      <c r="F48" s="154">
        <v>2</v>
      </c>
      <c r="G48" s="134"/>
      <c r="H48" s="49" t="s">
        <v>128</v>
      </c>
      <c r="I48" s="157">
        <f>+I37</f>
        <v>66</v>
      </c>
      <c r="J48" s="156">
        <f t="shared" si="1"/>
        <v>132</v>
      </c>
      <c r="K48" s="157">
        <f t="shared" si="2"/>
        <v>23.759999999999998</v>
      </c>
      <c r="L48" s="157">
        <f t="shared" si="0"/>
        <v>155.76</v>
      </c>
    </row>
    <row r="49" spans="2:12" s="143" customFormat="1" x14ac:dyDescent="0.25">
      <c r="B49" s="144" t="s">
        <v>145</v>
      </c>
      <c r="C49" s="153">
        <f>+C9</f>
        <v>2040</v>
      </c>
      <c r="D49" s="49" t="s">
        <v>176</v>
      </c>
      <c r="E49" s="134" t="s">
        <v>127</v>
      </c>
      <c r="F49" s="154">
        <v>5</v>
      </c>
      <c r="G49" s="134"/>
      <c r="H49" s="49" t="s">
        <v>128</v>
      </c>
      <c r="I49" s="157">
        <f>+I9</f>
        <v>190</v>
      </c>
      <c r="J49" s="156">
        <f t="shared" si="1"/>
        <v>950</v>
      </c>
      <c r="K49" s="157">
        <f t="shared" si="2"/>
        <v>171</v>
      </c>
      <c r="L49" s="157">
        <f t="shared" si="0"/>
        <v>1121</v>
      </c>
    </row>
    <row r="50" spans="2:12" s="143" customFormat="1" x14ac:dyDescent="0.25">
      <c r="B50" s="144" t="s">
        <v>145</v>
      </c>
      <c r="C50" s="153">
        <f>+[1]Existencia!$C$156</f>
        <v>2097</v>
      </c>
      <c r="D50" s="49" t="s">
        <v>177</v>
      </c>
      <c r="E50" s="134" t="s">
        <v>158</v>
      </c>
      <c r="F50" s="154">
        <v>20</v>
      </c>
      <c r="G50" s="134"/>
      <c r="H50" s="49" t="s">
        <v>128</v>
      </c>
      <c r="I50" s="157">
        <f>+[1]Existencia!$I$156</f>
        <v>196</v>
      </c>
      <c r="J50" s="156">
        <f t="shared" si="1"/>
        <v>3920</v>
      </c>
      <c r="K50" s="157">
        <f t="shared" si="2"/>
        <v>705.6</v>
      </c>
      <c r="L50" s="157">
        <f t="shared" si="0"/>
        <v>4625.6000000000004</v>
      </c>
    </row>
    <row r="51" spans="2:12" s="143" customFormat="1" x14ac:dyDescent="0.25">
      <c r="B51" s="144" t="s">
        <v>145</v>
      </c>
      <c r="C51" s="153">
        <f>+C48</f>
        <v>2047</v>
      </c>
      <c r="D51" s="49" t="str">
        <f>+D37</f>
        <v>Platos desechables No. 9</v>
      </c>
      <c r="E51" s="134" t="s">
        <v>127</v>
      </c>
      <c r="F51" s="154">
        <v>1</v>
      </c>
      <c r="G51" s="134"/>
      <c r="H51" s="49" t="s">
        <v>128</v>
      </c>
      <c r="I51" s="157">
        <f>+I48</f>
        <v>66</v>
      </c>
      <c r="J51" s="156">
        <f t="shared" si="1"/>
        <v>66</v>
      </c>
      <c r="K51" s="157">
        <f t="shared" si="2"/>
        <v>11.879999999999999</v>
      </c>
      <c r="L51" s="157">
        <f t="shared" si="0"/>
        <v>77.88</v>
      </c>
    </row>
    <row r="52" spans="2:12" s="143" customFormat="1" ht="15.75" thickBot="1" x14ac:dyDescent="0.3">
      <c r="B52" s="160"/>
      <c r="C52" s="161"/>
      <c r="D52" s="25"/>
      <c r="E52" s="25"/>
      <c r="F52" s="162"/>
      <c r="G52" s="25"/>
      <c r="H52"/>
      <c r="J52" s="145"/>
      <c r="K52" s="163">
        <f>SUM(K4:K51)</f>
        <v>6768.2922000000008</v>
      </c>
      <c r="L52" s="163">
        <f>SUM(L4:L51)</f>
        <v>44501.8822</v>
      </c>
    </row>
    <row r="53" spans="2:12" s="143" customFormat="1" ht="15.75" thickTop="1" x14ac:dyDescent="0.25"/>
    <row r="54" spans="2:12" s="143" customFormat="1" x14ac:dyDescent="0.25"/>
    <row r="108" s="5" customFormat="1" x14ac:dyDescent="0.25"/>
  </sheetData>
  <mergeCells count="1">
    <mergeCell ref="F2:I2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2023-10-12T12:59:31Z</cp:lastPrinted>
  <dcterms:created xsi:type="dcterms:W3CDTF">2018-04-17T18:57:16Z</dcterms:created>
  <dcterms:modified xsi:type="dcterms:W3CDTF">2023-10-12T13:03:11Z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